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190" windowHeight="11760" activeTab="0"/>
  </bookViews>
  <sheets>
    <sheet name="Exonération" sheetId="1" r:id="rId1"/>
    <sheet name="PNCP" sheetId="2" r:id="rId2"/>
    <sheet name="AnneeDecesX" sheetId="3" r:id="rId3"/>
    <sheet name="AAPE" sheetId="4" r:id="rId4"/>
    <sheet name="ApplicationPACenRNet" sheetId="5" r:id="rId5"/>
    <sheet name="10.1" sheetId="6" r:id="rId6"/>
    <sheet name="10.2" sheetId="7" r:id="rId7"/>
    <sheet name="HabRegionEloigne" sheetId="8" r:id="rId8"/>
    <sheet name="10.3" sheetId="9" r:id="rId9"/>
    <sheet name="10.4" sheetId="10" r:id="rId10"/>
  </sheets>
  <definedNames/>
  <calcPr fullCalcOnLoad="1"/>
</workbook>
</file>

<file path=xl/sharedStrings.xml><?xml version="1.0" encoding="utf-8"?>
<sst xmlns="http://schemas.openxmlformats.org/spreadsheetml/2006/main" count="252" uniqueCount="209">
  <si>
    <t>Exonération À VIE</t>
  </si>
  <si>
    <t>But exempter 170 000</t>
  </si>
  <si>
    <t xml:space="preserve">1er cas </t>
  </si>
  <si>
    <t xml:space="preserve">2e cas </t>
  </si>
  <si>
    <t xml:space="preserve">3a </t>
  </si>
  <si>
    <t>Revenu emploi</t>
  </si>
  <si>
    <t xml:space="preserve">3b </t>
  </si>
  <si>
    <t>Gc pjc</t>
  </si>
  <si>
    <t>GC  AAPE</t>
  </si>
  <si>
    <t>Perte Nortel</t>
  </si>
  <si>
    <t>3c)</t>
  </si>
  <si>
    <t>3d)</t>
  </si>
  <si>
    <t>Rev imposable</t>
  </si>
  <si>
    <t xml:space="preserve">PLAFOND ANNUEL DES GAINS </t>
  </si>
  <si>
    <t>Le moindre</t>
  </si>
  <si>
    <t>3b)</t>
  </si>
  <si>
    <t>montant choisi</t>
  </si>
  <si>
    <t>Moins la PDPE</t>
  </si>
  <si>
    <t>Plafond annuel des gains</t>
  </si>
  <si>
    <t>Exonération à vie</t>
  </si>
  <si>
    <t>Plafond gains cumulatifs</t>
  </si>
  <si>
    <t>GCI</t>
  </si>
  <si>
    <t xml:space="preserve">3b)i)  GCI et AAPE    </t>
  </si>
  <si>
    <t>Déd de RI</t>
  </si>
  <si>
    <t>PA2- PGC G</t>
  </si>
  <si>
    <t>3- PAG</t>
  </si>
  <si>
    <t>4 – GC/AAPE</t>
  </si>
  <si>
    <t>Moindre</t>
  </si>
  <si>
    <t>111 000</t>
  </si>
  <si>
    <t>Supposons perte locative moyenne annuelle de 7 000</t>
  </si>
  <si>
    <t>Années de revenus années de pertes</t>
  </si>
  <si>
    <t>PGC</t>
  </si>
  <si>
    <t xml:space="preserve">Ms PNCP </t>
  </si>
  <si>
    <t xml:space="preserve"> La portion égale  au PNCP ne sera pas admissible à  l’exemption du GC </t>
  </si>
  <si>
    <t>Si on prend l’exonération du GC, on paie de l’impôt sur les PNCP certaine logique pour les intérêts qui ont servi à payer le GC mais pour les pertes locatives pas vraiment rapport</t>
  </si>
  <si>
    <t xml:space="preserve">Calcul Revenu  Net </t>
  </si>
  <si>
    <t xml:space="preserve">3a     </t>
  </si>
  <si>
    <t>R emploi</t>
  </si>
  <si>
    <t>3b</t>
  </si>
  <si>
    <t>Calcul revenu imposable</t>
  </si>
  <si>
    <t>Report de PCN *</t>
  </si>
  <si>
    <t>Actif</t>
  </si>
  <si>
    <t>Passif</t>
  </si>
  <si>
    <t>Placements</t>
  </si>
  <si>
    <t>C/P</t>
  </si>
  <si>
    <t>Capital</t>
  </si>
  <si>
    <t>Terrain usine</t>
  </si>
  <si>
    <t>BNR</t>
  </si>
  <si>
    <t xml:space="preserve">PD </t>
  </si>
  <si>
    <t>PBR</t>
  </si>
  <si>
    <t>Gain en capital</t>
  </si>
  <si>
    <t>Applications des PAC dans le calcul du revenu net</t>
  </si>
  <si>
    <t>Le contribuable a toujours le choix d'appliquer ou non une PAC totalement ou partiellement</t>
  </si>
  <si>
    <t>Situation 1</t>
  </si>
  <si>
    <t>Mr Bean</t>
  </si>
  <si>
    <t>M Lachance</t>
  </si>
  <si>
    <t>Revenu d’emploi</t>
  </si>
  <si>
    <t>PAC</t>
  </si>
  <si>
    <t>Situation 2</t>
  </si>
  <si>
    <t>PAC de 2005 à reporter</t>
  </si>
  <si>
    <t>Indemnité  accident du travail</t>
  </si>
  <si>
    <t>3d) solde ms PAC</t>
  </si>
  <si>
    <t>Moins:  PAC</t>
  </si>
  <si>
    <t>Moins:  Indemnités</t>
  </si>
  <si>
    <t>Sous-total</t>
  </si>
  <si>
    <t>Revenu net</t>
  </si>
  <si>
    <t>Excédant perdu non reportable</t>
  </si>
  <si>
    <t>Solde de la PAC</t>
  </si>
  <si>
    <t>Report</t>
  </si>
  <si>
    <t xml:space="preserve">Solde à la fin </t>
  </si>
  <si>
    <t>Situation 3</t>
  </si>
  <si>
    <t>Avantage d'un programme d'option</t>
  </si>
  <si>
    <t>Moins:  Crédit pour programme d'option</t>
  </si>
  <si>
    <t>Éléments pour 2004</t>
  </si>
  <si>
    <t>Revenu net emploi</t>
  </si>
  <si>
    <t>Revenu net entreprise</t>
  </si>
  <si>
    <t>Perte nette d'entreprise</t>
  </si>
  <si>
    <t xml:space="preserve">Revenu d'intérêts </t>
  </si>
  <si>
    <t>Revenus de pension</t>
  </si>
  <si>
    <t xml:space="preserve">Revenu net d'une entreprise agricole qui n'est pas une </t>
  </si>
  <si>
    <t xml:space="preserve">  source principale</t>
  </si>
  <si>
    <t>Gain en capital sur la vente de biens meubles déterminéss</t>
  </si>
  <si>
    <t xml:space="preserve">Perte en capital vente d'une autop utilisée pour </t>
  </si>
  <si>
    <t xml:space="preserve">  fins personnelles seulement</t>
  </si>
  <si>
    <t>Gain en Capital sur la vente d'action société publique</t>
  </si>
  <si>
    <t>Perte en capital sur la vente d'une SEPE</t>
  </si>
  <si>
    <t xml:space="preserve">Produit disposiiton des actions SP </t>
  </si>
  <si>
    <t>Coût d'acquisition des actions SP</t>
  </si>
  <si>
    <t>Pertes agricoles restreintes  de 2001</t>
  </si>
  <si>
    <t>Pertes relatives à des BMD</t>
  </si>
  <si>
    <t>Pertes en capital nettes</t>
  </si>
  <si>
    <t>Détermination du revenu</t>
  </si>
  <si>
    <t>Calcul de Revenu net selon art. 3</t>
  </si>
  <si>
    <t xml:space="preserve">Montants </t>
  </si>
  <si>
    <t>Solde</t>
  </si>
  <si>
    <t>Reports</t>
  </si>
  <si>
    <t>* (simplifié pour fins</t>
  </si>
  <si>
    <t>pédagogiques)</t>
  </si>
  <si>
    <t>Gains selon 3a)</t>
  </si>
  <si>
    <t>Revenus d'emploi</t>
  </si>
  <si>
    <t>Revenu d'entreprise</t>
  </si>
  <si>
    <t xml:space="preserve">Revenus de Bien </t>
  </si>
  <si>
    <t xml:space="preserve">  Intérêt</t>
  </si>
  <si>
    <t xml:space="preserve">  Dividendes </t>
  </si>
  <si>
    <t xml:space="preserve">  Loyers</t>
  </si>
  <si>
    <t>Autres</t>
  </si>
  <si>
    <t>Gains selon 3 b)</t>
  </si>
  <si>
    <t>Gains en capital imposable  al que MBD</t>
  </si>
  <si>
    <t>Gains en capital imposable BMD</t>
  </si>
  <si>
    <t>Moins: Montant selon 3c)</t>
  </si>
  <si>
    <t>Déduction de frais de garde</t>
  </si>
  <si>
    <t>Cotisation à régime d'épargne</t>
  </si>
  <si>
    <t>Frais de déménagement</t>
  </si>
  <si>
    <t>Portion déductible des pensions alimentaires</t>
  </si>
  <si>
    <t>Moins: Pertes à 3d)</t>
  </si>
  <si>
    <t>Pertes d'emploi</t>
  </si>
  <si>
    <t>Pertes d'entreprise</t>
  </si>
  <si>
    <t>Pertes de bien</t>
  </si>
  <si>
    <t>Pertes au titre d'un placement d'entreprise</t>
  </si>
  <si>
    <t xml:space="preserve">Calcul de Revenu imposable </t>
  </si>
  <si>
    <t xml:space="preserve">Revenu net selon art. 3 </t>
  </si>
  <si>
    <t>imposable</t>
  </si>
  <si>
    <t>Moins: Déductions</t>
  </si>
  <si>
    <t>Prêt à réinstallation</t>
  </si>
  <si>
    <t>Pertes al. des pertes en capital d'al annéees</t>
  </si>
  <si>
    <t>PCN al années</t>
  </si>
  <si>
    <t>Exonération du GC</t>
  </si>
  <si>
    <t>Al déductions</t>
  </si>
  <si>
    <t>Revenu imposable</t>
  </si>
  <si>
    <t>Détermination de l'impôt</t>
  </si>
  <si>
    <t>Calcul d'impôt</t>
  </si>
  <si>
    <t>Particulier</t>
  </si>
  <si>
    <t xml:space="preserve">Taux selon 117 </t>
  </si>
  <si>
    <t xml:space="preserve"> </t>
  </si>
  <si>
    <t>Taux sur la première tranche</t>
  </si>
  <si>
    <t>Taux applicable sur tranche supérieure</t>
  </si>
  <si>
    <t>Crédits personnels</t>
  </si>
  <si>
    <t>AE</t>
  </si>
  <si>
    <t>RRQ</t>
  </si>
  <si>
    <t>Impôt fédéral de Base</t>
  </si>
  <si>
    <t xml:space="preserve">Ms: abattement remboursable </t>
  </si>
  <si>
    <t>Impôt fédéral</t>
  </si>
  <si>
    <t xml:space="preserve">Il reste à Chibougamo pour </t>
  </si>
  <si>
    <t>jours</t>
  </si>
  <si>
    <t>à l'hôtel</t>
  </si>
  <si>
    <t xml:space="preserve">Il reste à WhiteHorse pour </t>
  </si>
  <si>
    <t>dans un logement</t>
  </si>
  <si>
    <t xml:space="preserve">Le contribuable gagne </t>
  </si>
  <si>
    <t xml:space="preserve">$ / an </t>
  </si>
  <si>
    <t>Il a recu un avantage imposable pour 5 voyage</t>
  </si>
  <si>
    <t xml:space="preserve">Voyage 1 </t>
  </si>
  <si>
    <t>Voyage 2</t>
  </si>
  <si>
    <t>Voyage 3</t>
  </si>
  <si>
    <t>Pour tous</t>
  </si>
  <si>
    <t xml:space="preserve">Déduction </t>
  </si>
  <si>
    <t>x</t>
  </si>
  <si>
    <t>=</t>
  </si>
  <si>
    <t>Pour employé</t>
  </si>
  <si>
    <t xml:space="preserve">2 plus couteux </t>
  </si>
  <si>
    <t>Limite seloon revenu</t>
  </si>
  <si>
    <t>Option d'achat d'actions pour employés</t>
  </si>
  <si>
    <t>Voyage 4</t>
  </si>
  <si>
    <t>Voyage 5</t>
  </si>
  <si>
    <t>PGC = ∑PA</t>
  </si>
  <si>
    <t>Immobilisation</t>
  </si>
  <si>
    <t xml:space="preserve">à </t>
  </si>
  <si>
    <t xml:space="preserve">Décontaminer et ensuite disposer des actions </t>
  </si>
  <si>
    <t>Exemption du GC</t>
  </si>
  <si>
    <t>Portion non réduite</t>
  </si>
  <si>
    <t>Gain en capital imposable</t>
  </si>
  <si>
    <t>MOINS DÉDUCTION REVENU IMPOSABLE</t>
  </si>
  <si>
    <t>Pension</t>
  </si>
  <si>
    <t>Exonration GC</t>
  </si>
  <si>
    <t>gains AAPE</t>
  </si>
  <si>
    <t>PAG</t>
  </si>
  <si>
    <t>PDTPE</t>
  </si>
  <si>
    <t xml:space="preserve">Demandé </t>
  </si>
  <si>
    <t>Moins</t>
  </si>
  <si>
    <t>Moins: Excédant Exonérations  antérieures sur GC al que AAPE</t>
  </si>
  <si>
    <t>PNCP</t>
  </si>
  <si>
    <t>FRAIS DE PLACEMENT DEPUIS 1988  X</t>
  </si>
  <si>
    <t xml:space="preserve">- Intérêts sur emprunt pour gagner </t>
  </si>
  <si>
    <t>du revenu de biens</t>
  </si>
  <si>
    <t xml:space="preserve">- Intérêts sur emprunt pour investir dans </t>
  </si>
  <si>
    <t>une société en commandite</t>
  </si>
  <si>
    <t>- Perte société en commandite</t>
  </si>
  <si>
    <t>- Perte locative</t>
  </si>
  <si>
    <t xml:space="preserve">- Portion de la PCN déduite du RI et non </t>
  </si>
  <si>
    <t xml:space="preserve">Soustraite dans le calcul du PAG   </t>
  </si>
  <si>
    <t xml:space="preserve">Cas 1 50-10 = 40 </t>
  </si>
  <si>
    <t>Cas 2 50-50=0</t>
  </si>
  <si>
    <t xml:space="preserve">MOINS :Revenu de placement depuis 1988 </t>
  </si>
  <si>
    <t>- Revenu de bien (intérêts, dividendes)</t>
  </si>
  <si>
    <t>- Revenu société en commandite</t>
  </si>
  <si>
    <t xml:space="preserve">- Revenu locatif </t>
  </si>
  <si>
    <t xml:space="preserve">  (incluant récupération DPA)</t>
  </si>
  <si>
    <t>- Excédent de 3b) sur gain calculé dans le PAG</t>
  </si>
  <si>
    <t>PERTE LOCATIVE</t>
  </si>
  <si>
    <r>
      <t>PNCP à la fin année</t>
    </r>
    <r>
      <rPr>
        <b/>
        <sz val="19"/>
        <rFont val="Arial"/>
        <family val="2"/>
      </rPr>
      <t xml:space="preserve">  </t>
    </r>
  </si>
  <si>
    <t>EXONÉRATION</t>
  </si>
  <si>
    <t>Moindre des deux</t>
  </si>
  <si>
    <t>SOLUTION</t>
  </si>
  <si>
    <t>DONNÉES</t>
  </si>
  <si>
    <t>Bilan 31 mars    2005</t>
  </si>
  <si>
    <t>PLAFOND DES GAINS CUMULATIFS</t>
  </si>
  <si>
    <t>moins : PNCP</t>
  </si>
  <si>
    <t>Exonération de 100 000</t>
  </si>
  <si>
    <t>PCN</t>
  </si>
  <si>
    <t xml:space="preserve">MILLIERS $ </t>
  </si>
</sst>
</file>

<file path=xl/styles.xml><?xml version="1.0" encoding="utf-8"?>
<styleSheet xmlns="http://schemas.openxmlformats.org/spreadsheetml/2006/main">
  <numFmts count="14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Vrai&quot;;&quot;Vrai&quot;;&quot;Faux&quot;"/>
    <numFmt numFmtId="165" formatCode="&quot;Actif&quot;;&quot;Actif&quot;;&quot;Inactif&quot;"/>
    <numFmt numFmtId="166" formatCode="#,##0\ _$_-"/>
    <numFmt numFmtId="167" formatCode="0.00_)"/>
    <numFmt numFmtId="168" formatCode="#,##0\ &quot;$&quot;_-"/>
    <numFmt numFmtId="169" formatCode="0.0%"/>
  </numFmts>
  <fonts count="23">
    <font>
      <sz val="10"/>
      <name val="Arial Narrow"/>
      <family val="0"/>
    </font>
    <font>
      <u val="single"/>
      <sz val="10"/>
      <color indexed="12"/>
      <name val="Arial Narrow"/>
      <family val="0"/>
    </font>
    <font>
      <u val="single"/>
      <sz val="10"/>
      <color indexed="20"/>
      <name val="Arial Narrow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4"/>
      <name val="Arial Narrow"/>
      <family val="0"/>
    </font>
    <font>
      <b/>
      <sz val="22"/>
      <color indexed="11"/>
      <name val="Arial"/>
      <family val="2"/>
    </font>
    <font>
      <sz val="8"/>
      <name val="Arial Narrow"/>
      <family val="0"/>
    </font>
    <font>
      <sz val="16"/>
      <name val="Arial Narrow"/>
      <family val="0"/>
    </font>
    <font>
      <sz val="16"/>
      <name val="Courier"/>
      <family val="0"/>
    </font>
    <font>
      <b/>
      <sz val="16"/>
      <name val="Arial Narrow"/>
      <family val="2"/>
    </font>
    <font>
      <b/>
      <i/>
      <sz val="16"/>
      <color indexed="9"/>
      <name val="Courier"/>
      <family val="0"/>
    </font>
    <font>
      <b/>
      <sz val="16"/>
      <color indexed="16"/>
      <name val="Courier"/>
      <family val="0"/>
    </font>
    <font>
      <sz val="16"/>
      <color indexed="8"/>
      <name val="Courier"/>
      <family val="0"/>
    </font>
    <font>
      <b/>
      <i/>
      <sz val="16"/>
      <color indexed="8"/>
      <name val="Courier"/>
      <family val="0"/>
    </font>
    <font>
      <b/>
      <sz val="16"/>
      <color indexed="8"/>
      <name val="Courier"/>
      <family val="0"/>
    </font>
    <font>
      <sz val="16"/>
      <color indexed="8"/>
      <name val="Arial Narrow"/>
      <family val="2"/>
    </font>
    <font>
      <b/>
      <i/>
      <sz val="16"/>
      <color indexed="8"/>
      <name val="Arial Narrow"/>
      <family val="2"/>
    </font>
    <font>
      <b/>
      <sz val="14"/>
      <color indexed="10"/>
      <name val="Times New Roman"/>
      <family val="1"/>
    </font>
    <font>
      <b/>
      <sz val="19"/>
      <name val="Arial"/>
      <family val="2"/>
    </font>
    <font>
      <b/>
      <sz val="16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9"/>
        <bgColor indexed="1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0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12" fontId="3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 indent="10"/>
    </xf>
    <xf numFmtId="0" fontId="3" fillId="0" borderId="0" xfId="0" applyFont="1" applyAlignment="1">
      <alignment horizontal="left" indent="5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3" fontId="5" fillId="0" borderId="0" xfId="0" applyNumberFormat="1" applyFont="1" applyAlignment="1">
      <alignment horizontal="right" vertical="top" wrapText="1"/>
    </xf>
    <xf numFmtId="3" fontId="5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 wrapText="1" indent="10"/>
    </xf>
    <xf numFmtId="0" fontId="7" fillId="0" borderId="0" xfId="0" applyFont="1" applyAlignment="1">
      <alignment/>
    </xf>
    <xf numFmtId="0" fontId="6" fillId="2" borderId="0" xfId="0" applyFont="1" applyFill="1" applyAlignment="1">
      <alignment vertical="top" wrapText="1"/>
    </xf>
    <xf numFmtId="0" fontId="3" fillId="2" borderId="0" xfId="0" applyFont="1" applyFill="1" applyAlignment="1">
      <alignment/>
    </xf>
    <xf numFmtId="0" fontId="6" fillId="0" borderId="3" xfId="0" applyFont="1" applyBorder="1" applyAlignment="1">
      <alignment vertical="top" wrapText="1"/>
    </xf>
    <xf numFmtId="3" fontId="6" fillId="0" borderId="0" xfId="0" applyNumberFormat="1" applyFont="1" applyAlignment="1">
      <alignment vertical="top" wrapText="1"/>
    </xf>
    <xf numFmtId="3" fontId="6" fillId="0" borderId="2" xfId="0" applyNumberFormat="1" applyFont="1" applyBorder="1" applyAlignment="1">
      <alignment vertical="top" wrapText="1"/>
    </xf>
    <xf numFmtId="0" fontId="6" fillId="2" borderId="0" xfId="0" applyFont="1" applyFill="1" applyAlignment="1">
      <alignment vertical="top"/>
    </xf>
    <xf numFmtId="166" fontId="6" fillId="2" borderId="0" xfId="0" applyNumberFormat="1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166" fontId="6" fillId="0" borderId="0" xfId="0" applyNumberFormat="1" applyFont="1" applyAlignment="1">
      <alignment horizontal="right" vertical="top" wrapText="1"/>
    </xf>
    <xf numFmtId="166" fontId="6" fillId="0" borderId="1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vertical="top" wrapText="1"/>
    </xf>
    <xf numFmtId="166" fontId="6" fillId="0" borderId="3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7" fontId="12" fillId="3" borderId="0" xfId="0" applyNumberFormat="1" applyFont="1" applyFill="1" applyAlignment="1">
      <alignment/>
    </xf>
    <xf numFmtId="167" fontId="13" fillId="4" borderId="5" xfId="0" applyNumberFormat="1" applyFont="1" applyFill="1" applyBorder="1" applyAlignment="1">
      <alignment horizontal="left"/>
    </xf>
    <xf numFmtId="167" fontId="13" fillId="4" borderId="5" xfId="0" applyNumberFormat="1" applyFont="1" applyFill="1" applyBorder="1" applyAlignment="1">
      <alignment horizontal="right"/>
    </xf>
    <xf numFmtId="167" fontId="11" fillId="3" borderId="0" xfId="0" applyNumberFormat="1" applyFont="1" applyFill="1" applyAlignment="1">
      <alignment/>
    </xf>
    <xf numFmtId="167" fontId="14" fillId="5" borderId="0" xfId="0" applyNumberFormat="1" applyFont="1" applyFill="1" applyAlignment="1">
      <alignment horizontal="left"/>
    </xf>
    <xf numFmtId="167" fontId="15" fillId="5" borderId="0" xfId="0" applyNumberFormat="1" applyFont="1" applyFill="1" applyAlignment="1">
      <alignment/>
    </xf>
    <xf numFmtId="167" fontId="16" fillId="5" borderId="0" xfId="0" applyNumberFormat="1" applyFont="1" applyFill="1" applyAlignment="1">
      <alignment horizontal="left"/>
    </xf>
    <xf numFmtId="167" fontId="17" fillId="5" borderId="6" xfId="0" applyNumberFormat="1" applyFont="1" applyFill="1" applyBorder="1" applyAlignment="1">
      <alignment horizontal="left"/>
    </xf>
    <xf numFmtId="167" fontId="11" fillId="6" borderId="0" xfId="0" applyNumberFormat="1" applyFont="1" applyFill="1" applyAlignment="1">
      <alignment/>
    </xf>
    <xf numFmtId="43" fontId="10" fillId="6" borderId="0" xfId="0" applyNumberFormat="1" applyFont="1" applyFill="1" applyAlignment="1">
      <alignment/>
    </xf>
    <xf numFmtId="43" fontId="10" fillId="6" borderId="0" xfId="0" applyNumberFormat="1" applyFont="1" applyFill="1" applyAlignment="1">
      <alignment horizontal="left"/>
    </xf>
    <xf numFmtId="43" fontId="10" fillId="6" borderId="3" xfId="0" applyNumberFormat="1" applyFont="1" applyFill="1" applyBorder="1" applyAlignment="1">
      <alignment/>
    </xf>
    <xf numFmtId="10" fontId="10" fillId="6" borderId="3" xfId="0" applyNumberFormat="1" applyFont="1" applyFill="1" applyBorder="1" applyAlignment="1">
      <alignment/>
    </xf>
    <xf numFmtId="43" fontId="10" fillId="6" borderId="1" xfId="0" applyNumberFormat="1" applyFont="1" applyFill="1" applyBorder="1" applyAlignment="1">
      <alignment/>
    </xf>
    <xf numFmtId="43" fontId="11" fillId="6" borderId="0" xfId="0" applyNumberFormat="1" applyFont="1" applyFill="1" applyAlignment="1">
      <alignment/>
    </xf>
    <xf numFmtId="43" fontId="11" fillId="6" borderId="1" xfId="0" applyNumberFormat="1" applyFont="1" applyFill="1" applyBorder="1" applyAlignment="1">
      <alignment/>
    </xf>
    <xf numFmtId="43" fontId="11" fillId="6" borderId="3" xfId="0" applyNumberFormat="1" applyFont="1" applyFill="1" applyBorder="1" applyAlignment="1">
      <alignment/>
    </xf>
    <xf numFmtId="43" fontId="10" fillId="6" borderId="4" xfId="0" applyNumberFormat="1" applyFont="1" applyFill="1" applyBorder="1" applyAlignment="1">
      <alignment/>
    </xf>
    <xf numFmtId="43" fontId="11" fillId="6" borderId="4" xfId="0" applyNumberFormat="1" applyFont="1" applyFill="1" applyBorder="1" applyAlignment="1">
      <alignment/>
    </xf>
    <xf numFmtId="43" fontId="11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167" fontId="18" fillId="5" borderId="0" xfId="0" applyNumberFormat="1" applyFont="1" applyFill="1" applyAlignment="1">
      <alignment/>
    </xf>
    <xf numFmtId="167" fontId="10" fillId="0" borderId="0" xfId="0" applyNumberFormat="1" applyFont="1" applyAlignment="1">
      <alignment/>
    </xf>
    <xf numFmtId="167" fontId="10" fillId="6" borderId="0" xfId="0" applyNumberFormat="1" applyFont="1" applyFill="1" applyAlignment="1">
      <alignment/>
    </xf>
    <xf numFmtId="166" fontId="18" fillId="5" borderId="0" xfId="0" applyNumberFormat="1" applyFont="1" applyFill="1" applyAlignment="1">
      <alignment/>
    </xf>
    <xf numFmtId="166" fontId="18" fillId="5" borderId="6" xfId="0" applyNumberFormat="1" applyFont="1" applyFill="1" applyBorder="1" applyAlignment="1">
      <alignment/>
    </xf>
    <xf numFmtId="166" fontId="19" fillId="5" borderId="0" xfId="0" applyNumberFormat="1" applyFont="1" applyFill="1" applyAlignment="1">
      <alignment horizontal="left"/>
    </xf>
    <xf numFmtId="167" fontId="11" fillId="7" borderId="0" xfId="0" applyNumberFormat="1" applyFont="1" applyFill="1" applyAlignment="1">
      <alignment/>
    </xf>
    <xf numFmtId="166" fontId="10" fillId="7" borderId="0" xfId="0" applyNumberFormat="1" applyFont="1" applyFill="1" applyAlignment="1">
      <alignment/>
    </xf>
    <xf numFmtId="166" fontId="10" fillId="7" borderId="1" xfId="0" applyNumberFormat="1" applyFont="1" applyFill="1" applyBorder="1" applyAlignment="1">
      <alignment/>
    </xf>
    <xf numFmtId="166" fontId="10" fillId="7" borderId="4" xfId="0" applyNumberFormat="1" applyFont="1" applyFill="1" applyBorder="1" applyAlignment="1">
      <alignment/>
    </xf>
    <xf numFmtId="0" fontId="6" fillId="2" borderId="0" xfId="0" applyFont="1" applyFill="1" applyAlignment="1">
      <alignment horizontal="center" vertical="top" wrapText="1"/>
    </xf>
    <xf numFmtId="0" fontId="3" fillId="0" borderId="1" xfId="0" applyFont="1" applyBorder="1" applyAlignment="1">
      <alignment horizontal="left" vertical="top" wrapText="1" indent="10"/>
    </xf>
    <xf numFmtId="0" fontId="3" fillId="0" borderId="0" xfId="0" applyFont="1" applyAlignment="1">
      <alignment/>
    </xf>
    <xf numFmtId="169" fontId="6" fillId="0" borderId="0" xfId="0" applyNumberFormat="1" applyFont="1" applyAlignment="1">
      <alignment horizontal="left" vertical="top" wrapText="1"/>
    </xf>
    <xf numFmtId="169" fontId="6" fillId="0" borderId="0" xfId="0" applyNumberFormat="1" applyFont="1" applyAlignment="1">
      <alignment vertical="top" wrapText="1"/>
    </xf>
    <xf numFmtId="169" fontId="6" fillId="2" borderId="0" xfId="0" applyNumberFormat="1" applyFont="1" applyFill="1" applyAlignment="1">
      <alignment vertical="top" wrapText="1"/>
    </xf>
    <xf numFmtId="9" fontId="3" fillId="0" borderId="0" xfId="0" applyNumberFormat="1" applyFont="1" applyAlignment="1">
      <alignment/>
    </xf>
    <xf numFmtId="3" fontId="6" fillId="0" borderId="1" xfId="0" applyNumberFormat="1" applyFont="1" applyBorder="1" applyAlignment="1">
      <alignment horizontal="right"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20" fillId="0" borderId="0" xfId="0" applyFont="1" applyAlignment="1">
      <alignment vertical="top"/>
    </xf>
    <xf numFmtId="0" fontId="6" fillId="0" borderId="1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7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3" fontId="5" fillId="0" borderId="1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/>
    </xf>
    <xf numFmtId="0" fontId="20" fillId="0" borderId="0" xfId="0" applyFont="1" applyBorder="1" applyAlignment="1">
      <alignment vertical="top"/>
    </xf>
    <xf numFmtId="0" fontId="3" fillId="2" borderId="0" xfId="0" applyFont="1" applyFill="1" applyAlignment="1">
      <alignment horizontal="left" indent="10"/>
    </xf>
    <xf numFmtId="0" fontId="6" fillId="0" borderId="0" xfId="0" applyFont="1" applyAlignment="1">
      <alignment/>
    </xf>
    <xf numFmtId="0" fontId="6" fillId="6" borderId="1" xfId="0" applyFont="1" applyFill="1" applyBorder="1" applyAlignment="1">
      <alignment horizontal="right" vertical="top" wrapText="1"/>
    </xf>
    <xf numFmtId="12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6" borderId="0" xfId="0" applyFont="1" applyFill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3" fontId="3" fillId="0" borderId="2" xfId="0" applyNumberFormat="1" applyFont="1" applyBorder="1" applyAlignment="1">
      <alignment/>
    </xf>
    <xf numFmtId="0" fontId="6" fillId="0" borderId="5" xfId="0" applyFont="1" applyBorder="1" applyAlignment="1">
      <alignment vertical="top" wrapText="1"/>
    </xf>
    <xf numFmtId="0" fontId="6" fillId="3" borderId="0" xfId="0" applyFont="1" applyFill="1" applyBorder="1" applyAlignment="1">
      <alignment vertical="top" wrapText="1"/>
    </xf>
    <xf numFmtId="0" fontId="7" fillId="3" borderId="0" xfId="0" applyFont="1" applyFill="1" applyAlignment="1">
      <alignment/>
    </xf>
    <xf numFmtId="0" fontId="6" fillId="3" borderId="5" xfId="0" applyFont="1" applyFill="1" applyBorder="1" applyAlignment="1">
      <alignment vertical="top" wrapText="1"/>
    </xf>
    <xf numFmtId="0" fontId="6" fillId="3" borderId="0" xfId="0" applyFont="1" applyFill="1" applyAlignment="1">
      <alignment vertical="top" wrapText="1"/>
    </xf>
    <xf numFmtId="9" fontId="6" fillId="0" borderId="0" xfId="0" applyNumberFormat="1" applyFont="1" applyAlignment="1">
      <alignment vertical="top" wrapText="1"/>
    </xf>
    <xf numFmtId="166" fontId="6" fillId="0" borderId="0" xfId="0" applyNumberFormat="1" applyFont="1" applyAlignment="1">
      <alignment vertical="top" wrapText="1"/>
    </xf>
    <xf numFmtId="166" fontId="6" fillId="0" borderId="2" xfId="0" applyNumberFormat="1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22" fillId="2" borderId="0" xfId="0" applyFont="1" applyFill="1" applyAlignment="1">
      <alignment horizontal="right" vertical="top" wrapText="1"/>
    </xf>
    <xf numFmtId="12" fontId="3" fillId="0" borderId="0" xfId="0" applyNumberFormat="1" applyFont="1" applyBorder="1" applyAlignment="1">
      <alignment vertical="top" wrapText="1"/>
    </xf>
    <xf numFmtId="0" fontId="3" fillId="0" borderId="0" xfId="0" applyFont="1" applyFill="1" applyAlignment="1">
      <alignment horizontal="left" indent="10"/>
    </xf>
    <xf numFmtId="166" fontId="3" fillId="0" borderId="3" xfId="0" applyNumberFormat="1" applyFont="1" applyBorder="1" applyAlignment="1">
      <alignment horizontal="right" vertical="top" wrapText="1"/>
    </xf>
    <xf numFmtId="166" fontId="3" fillId="0" borderId="0" xfId="0" applyNumberFormat="1" applyFont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6" fontId="3" fillId="0" borderId="4" xfId="0" applyNumberFormat="1" applyFont="1" applyBorder="1" applyAlignment="1">
      <alignment horizontal="right" vertical="top" wrapText="1"/>
    </xf>
    <xf numFmtId="6" fontId="3" fillId="2" borderId="0" xfId="0" applyNumberFormat="1" applyFont="1" applyFill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2" fontId="3" fillId="8" borderId="1" xfId="0" applyNumberFormat="1" applyFont="1" applyFill="1" applyBorder="1" applyAlignment="1">
      <alignment horizontal="right" vertical="top" wrapText="1"/>
    </xf>
    <xf numFmtId="3" fontId="3" fillId="8" borderId="3" xfId="0" applyNumberFormat="1" applyFont="1" applyFill="1" applyBorder="1" applyAlignment="1">
      <alignment/>
    </xf>
    <xf numFmtId="3" fontId="3" fillId="9" borderId="3" xfId="0" applyNumberFormat="1" applyFont="1" applyFill="1" applyBorder="1" applyAlignment="1">
      <alignment/>
    </xf>
    <xf numFmtId="3" fontId="3" fillId="9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top" wrapText="1"/>
    </xf>
    <xf numFmtId="12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/>
    </xf>
    <xf numFmtId="3" fontId="3" fillId="6" borderId="0" xfId="0" applyNumberFormat="1" applyFont="1" applyFill="1" applyBorder="1" applyAlignment="1">
      <alignment vertical="top" wrapText="1"/>
    </xf>
    <xf numFmtId="0" fontId="3" fillId="6" borderId="0" xfId="0" applyFont="1" applyFill="1" applyAlignment="1">
      <alignment vertical="top" wrapText="1"/>
    </xf>
    <xf numFmtId="0" fontId="3" fillId="6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  <xf numFmtId="0" fontId="3" fillId="2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7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3" fontId="3" fillId="0" borderId="0" xfId="0" applyNumberFormat="1" applyFont="1" applyAlignment="1">
      <alignment horizontal="left" vertical="top" wrapText="1" indent="1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showGridLines="0" tabSelected="1" workbookViewId="0" topLeftCell="A1">
      <selection activeCell="A4" sqref="A4"/>
    </sheetView>
  </sheetViews>
  <sheetFormatPr defaultColWidth="12" defaultRowHeight="12.75"/>
  <cols>
    <col min="1" max="1" width="37.16015625" style="1" customWidth="1"/>
    <col min="2" max="2" width="26.5" style="1" customWidth="1"/>
    <col min="3" max="3" width="20.33203125" style="1" customWidth="1"/>
    <col min="4" max="4" width="5.83203125" style="1" customWidth="1"/>
    <col min="5" max="5" width="20.33203125" style="1" customWidth="1"/>
    <col min="6" max="6" width="4.5" style="1" customWidth="1"/>
    <col min="7" max="10" width="20.33203125" style="1" customWidth="1"/>
    <col min="11" max="16384" width="12" style="1" customWidth="1"/>
  </cols>
  <sheetData>
    <row r="1" spans="1:8" ht="31.5" customHeight="1">
      <c r="A1" s="98" t="s">
        <v>0</v>
      </c>
      <c r="B1" s="98"/>
      <c r="C1" s="31"/>
      <c r="D1" s="31"/>
      <c r="E1" s="121" t="s">
        <v>2</v>
      </c>
      <c r="F1" s="121"/>
      <c r="G1" s="121" t="s">
        <v>3</v>
      </c>
      <c r="H1" s="31"/>
    </row>
    <row r="2" spans="1:7" ht="18.75">
      <c r="A2" s="3"/>
      <c r="B2" s="3">
        <v>500000</v>
      </c>
      <c r="C2" s="6">
        <v>0.5</v>
      </c>
      <c r="D2" s="6"/>
      <c r="E2" s="124">
        <f>+B2*C2</f>
        <v>250000</v>
      </c>
      <c r="F2" s="125"/>
      <c r="G2" s="124">
        <f>+E2</f>
        <v>250000</v>
      </c>
    </row>
    <row r="3" spans="1:8" ht="18.75">
      <c r="A3" s="3">
        <v>1985</v>
      </c>
      <c r="B3" s="5">
        <v>4000</v>
      </c>
      <c r="C3" s="6">
        <v>0.5</v>
      </c>
      <c r="D3" s="6"/>
      <c r="E3" s="5">
        <f>+B3/C3*0.5</f>
        <v>4000</v>
      </c>
      <c r="F3" s="5"/>
      <c r="G3" s="5">
        <f>+E3</f>
        <v>4000</v>
      </c>
      <c r="H3" s="3"/>
    </row>
    <row r="4" spans="1:8" ht="18.75">
      <c r="A4" s="3">
        <v>1988</v>
      </c>
      <c r="B4" s="7">
        <v>8000</v>
      </c>
      <c r="C4" s="6">
        <v>0.6666666666666666</v>
      </c>
      <c r="D4" s="6"/>
      <c r="E4" s="5">
        <f>+B4/C4*0.5</f>
        <v>6000</v>
      </c>
      <c r="F4" s="5"/>
      <c r="G4" s="5">
        <f>+E4</f>
        <v>6000</v>
      </c>
      <c r="H4" s="3"/>
    </row>
    <row r="5" spans="1:8" ht="18.75">
      <c r="A5" s="3">
        <v>1990</v>
      </c>
      <c r="B5" s="5">
        <v>12000</v>
      </c>
      <c r="C5" s="6">
        <v>0.75</v>
      </c>
      <c r="D5" s="6"/>
      <c r="E5" s="5">
        <f>+B5/C5*0.5</f>
        <v>8000</v>
      </c>
      <c r="F5" s="5"/>
      <c r="G5" s="5">
        <f>+E5</f>
        <v>8000</v>
      </c>
      <c r="H5" s="3"/>
    </row>
    <row r="6" spans="1:8" ht="18.75">
      <c r="A6" s="3"/>
      <c r="B6" s="3"/>
      <c r="C6" s="6"/>
      <c r="D6" s="6"/>
      <c r="E6" s="126">
        <f>SUM(E3:E5)</f>
        <v>18000</v>
      </c>
      <c r="F6" s="125"/>
      <c r="G6" s="126">
        <f>SUM(G3:G5)</f>
        <v>18000</v>
      </c>
      <c r="H6" s="122"/>
    </row>
    <row r="7" spans="1:7" ht="19.5" thickBot="1">
      <c r="A7" s="3"/>
      <c r="B7" s="3"/>
      <c r="C7" s="3"/>
      <c r="D7" s="3"/>
      <c r="E7" s="127">
        <f>+E2-E6</f>
        <v>232000</v>
      </c>
      <c r="F7" s="125"/>
      <c r="G7" s="127">
        <f>+G2-G6</f>
        <v>232000</v>
      </c>
    </row>
    <row r="8" ht="19.5" thickTop="1"/>
    <row r="9" spans="1:8" ht="18.75">
      <c r="A9" s="98" t="s">
        <v>206</v>
      </c>
      <c r="B9" s="98"/>
      <c r="C9" s="31"/>
      <c r="D9" s="31"/>
      <c r="E9" s="128" t="s">
        <v>208</v>
      </c>
      <c r="F9" s="31"/>
      <c r="G9" s="128" t="s">
        <v>208</v>
      </c>
      <c r="H9" s="31"/>
    </row>
    <row r="10" spans="1:7" ht="18.75">
      <c r="A10" s="3"/>
      <c r="B10" s="3"/>
      <c r="C10" s="3"/>
      <c r="D10" s="3"/>
      <c r="E10" s="141">
        <v>8</v>
      </c>
      <c r="F10" s="142"/>
      <c r="G10" s="108">
        <v>0</v>
      </c>
    </row>
    <row r="12" spans="1:8" ht="18.75">
      <c r="A12" s="98" t="s">
        <v>207</v>
      </c>
      <c r="B12" s="98"/>
      <c r="C12" s="98"/>
      <c r="D12" s="98"/>
      <c r="E12" s="98"/>
      <c r="F12" s="98"/>
      <c r="G12" s="98"/>
      <c r="H12" s="98"/>
    </row>
    <row r="13" spans="1:7" ht="18.75">
      <c r="A13" s="123"/>
      <c r="B13" s="3"/>
      <c r="C13" s="3"/>
      <c r="D13" s="3"/>
      <c r="E13" s="141">
        <v>40</v>
      </c>
      <c r="F13" s="142"/>
      <c r="G13" s="108">
        <v>0</v>
      </c>
    </row>
    <row r="16" spans="1:4" ht="18.75">
      <c r="A16" s="2" t="s">
        <v>1</v>
      </c>
      <c r="B16" s="2"/>
      <c r="C16" s="2"/>
      <c r="D16" s="2"/>
    </row>
    <row r="17" spans="1:8" ht="39.75" customHeight="1">
      <c r="A17" s="95"/>
      <c r="B17" s="95"/>
      <c r="C17" s="95"/>
      <c r="D17" s="95"/>
      <c r="E17" s="121" t="s">
        <v>2</v>
      </c>
      <c r="F17" s="121"/>
      <c r="G17" s="121" t="s">
        <v>3</v>
      </c>
      <c r="H17" s="95"/>
    </row>
    <row r="18" spans="1:8" ht="18.75">
      <c r="A18" s="3" t="s">
        <v>4</v>
      </c>
      <c r="B18" s="3" t="s">
        <v>5</v>
      </c>
      <c r="C18" s="3"/>
      <c r="D18" s="3"/>
      <c r="E18" s="5">
        <v>120</v>
      </c>
      <c r="F18" s="5"/>
      <c r="G18" s="5">
        <v>120</v>
      </c>
      <c r="H18" s="3"/>
    </row>
    <row r="19" spans="1:8" ht="18.75">
      <c r="A19" s="3" t="s">
        <v>6</v>
      </c>
      <c r="B19" s="3" t="s">
        <v>7</v>
      </c>
      <c r="C19" s="3"/>
      <c r="D19" s="3"/>
      <c r="E19" s="5">
        <v>40</v>
      </c>
      <c r="F19" s="5"/>
      <c r="G19" s="5">
        <v>40</v>
      </c>
      <c r="H19" s="3"/>
    </row>
    <row r="20" spans="1:8" ht="18.75">
      <c r="A20" s="3"/>
      <c r="B20" s="3" t="s">
        <v>8</v>
      </c>
      <c r="C20" s="3"/>
      <c r="D20" s="3"/>
      <c r="E20" s="5">
        <v>170</v>
      </c>
      <c r="F20" s="5"/>
      <c r="G20" s="5">
        <v>170</v>
      </c>
      <c r="H20" s="3"/>
    </row>
    <row r="21" spans="1:8" ht="18.75">
      <c r="A21" s="3"/>
      <c r="B21" s="3" t="s">
        <v>9</v>
      </c>
      <c r="C21" s="3"/>
      <c r="D21" s="3"/>
      <c r="E21" s="5"/>
      <c r="F21" s="93"/>
      <c r="G21" s="5">
        <v>-130</v>
      </c>
      <c r="H21" s="3"/>
    </row>
    <row r="22" spans="1:8" ht="18.75">
      <c r="A22" s="3"/>
      <c r="B22" s="3"/>
      <c r="C22" s="3"/>
      <c r="D22" s="3"/>
      <c r="E22" s="8">
        <f>SUM(E18:E21)</f>
        <v>330</v>
      </c>
      <c r="F22" s="93"/>
      <c r="G22" s="8">
        <f>SUM(G18:G21)</f>
        <v>200</v>
      </c>
      <c r="H22" s="3"/>
    </row>
    <row r="23" spans="1:8" ht="18.75">
      <c r="A23" s="3" t="s">
        <v>10</v>
      </c>
      <c r="B23" s="3" t="s">
        <v>171</v>
      </c>
      <c r="C23" s="3"/>
      <c r="D23" s="3"/>
      <c r="E23" s="5">
        <v>0</v>
      </c>
      <c r="F23" s="93"/>
      <c r="G23" s="5">
        <v>60</v>
      </c>
      <c r="H23" s="3"/>
    </row>
    <row r="24" spans="1:8" ht="18.75">
      <c r="A24" s="3"/>
      <c r="B24" s="3"/>
      <c r="C24" s="3"/>
      <c r="D24" s="3"/>
      <c r="E24" s="5">
        <f>+E22+E23</f>
        <v>330</v>
      </c>
      <c r="F24" s="5"/>
      <c r="G24" s="5">
        <f>+G22+G23</f>
        <v>260</v>
      </c>
      <c r="H24" s="3"/>
    </row>
    <row r="25" spans="1:8" ht="18.75">
      <c r="A25" s="3" t="s">
        <v>11</v>
      </c>
      <c r="B25" s="3" t="s">
        <v>175</v>
      </c>
      <c r="C25" s="3"/>
      <c r="D25" s="3"/>
      <c r="E25" s="5">
        <v>35</v>
      </c>
      <c r="F25" s="93"/>
      <c r="G25" s="5">
        <v>0</v>
      </c>
      <c r="H25" s="3"/>
    </row>
    <row r="26" spans="1:8" ht="18.75">
      <c r="A26" s="3"/>
      <c r="B26" s="89" t="s">
        <v>197</v>
      </c>
      <c r="C26" s="3"/>
      <c r="D26" s="3"/>
      <c r="E26" s="108">
        <v>-65</v>
      </c>
      <c r="F26" s="143"/>
      <c r="G26" s="108">
        <v>-5</v>
      </c>
      <c r="H26" s="3"/>
    </row>
    <row r="27" spans="1:8" ht="18.75">
      <c r="A27" s="3"/>
      <c r="B27" s="3"/>
      <c r="C27" s="3"/>
      <c r="D27" s="3"/>
      <c r="E27" s="8">
        <f>+E24-E25-E26</f>
        <v>360</v>
      </c>
      <c r="F27" s="136"/>
      <c r="G27" s="8">
        <f>+G24-G25-G26</f>
        <v>265</v>
      </c>
      <c r="H27" s="3"/>
    </row>
    <row r="28" spans="1:8" ht="18.75">
      <c r="A28" s="89" t="s">
        <v>170</v>
      </c>
      <c r="B28" s="3"/>
      <c r="C28" s="3"/>
      <c r="D28" s="3"/>
      <c r="E28" s="5"/>
      <c r="F28" s="136"/>
      <c r="G28" s="5"/>
      <c r="H28" s="3"/>
    </row>
    <row r="29" spans="1:8" ht="18.75">
      <c r="A29" s="3"/>
      <c r="B29" s="3" t="s">
        <v>207</v>
      </c>
      <c r="C29" s="3"/>
      <c r="D29" s="3"/>
      <c r="E29" s="135">
        <f>+E13</f>
        <v>40</v>
      </c>
      <c r="F29" s="137"/>
      <c r="G29" s="135">
        <f>+G13</f>
        <v>0</v>
      </c>
      <c r="H29" s="3"/>
    </row>
    <row r="30" spans="1:8" ht="18.75">
      <c r="A30" s="3"/>
      <c r="B30" s="3" t="s">
        <v>172</v>
      </c>
      <c r="C30" s="3"/>
      <c r="D30" s="3"/>
      <c r="E30" s="108">
        <v>-145</v>
      </c>
      <c r="F30" s="136"/>
      <c r="G30" s="108">
        <f>-G80</f>
        <v>-22</v>
      </c>
      <c r="H30" s="3"/>
    </row>
    <row r="31" spans="1:8" ht="19.5" thickBot="1">
      <c r="A31" s="3" t="s">
        <v>12</v>
      </c>
      <c r="B31" s="3"/>
      <c r="C31" s="3"/>
      <c r="D31" s="3"/>
      <c r="E31" s="9">
        <f>+E27+E26+E30</f>
        <v>150</v>
      </c>
      <c r="F31" s="93"/>
      <c r="G31" s="9">
        <f>+G27+G29+G30</f>
        <v>243</v>
      </c>
      <c r="H31" s="3"/>
    </row>
    <row r="32" spans="1:8" ht="19.5" thickTop="1">
      <c r="A32" s="3"/>
      <c r="B32" s="3"/>
      <c r="C32" s="3"/>
      <c r="D32" s="3"/>
      <c r="E32" s="93"/>
      <c r="F32" s="93"/>
      <c r="G32" s="93"/>
      <c r="H32" s="3"/>
    </row>
    <row r="33" spans="1:8" ht="18.75">
      <c r="A33" s="145" t="s">
        <v>13</v>
      </c>
      <c r="B33" s="145"/>
      <c r="C33" s="145"/>
      <c r="D33" s="145"/>
      <c r="E33" s="145"/>
      <c r="F33" s="145"/>
      <c r="G33" s="145"/>
      <c r="H33" s="145"/>
    </row>
    <row r="34" spans="1:8" ht="20.25">
      <c r="A34" s="95"/>
      <c r="B34" s="95"/>
      <c r="C34" s="95"/>
      <c r="D34" s="95"/>
      <c r="E34" s="121" t="s">
        <v>2</v>
      </c>
      <c r="F34" s="121"/>
      <c r="G34" s="121" t="s">
        <v>3</v>
      </c>
      <c r="H34" s="95"/>
    </row>
    <row r="35" spans="1:8" ht="18.75">
      <c r="A35" s="3" t="s">
        <v>14</v>
      </c>
      <c r="B35" s="146"/>
      <c r="C35" s="3" t="s">
        <v>15</v>
      </c>
      <c r="D35" s="3"/>
      <c r="E35" s="5">
        <f>+E20+E19</f>
        <v>210</v>
      </c>
      <c r="F35" s="5"/>
      <c r="G35" s="108">
        <f>+G21+G20</f>
        <v>40</v>
      </c>
      <c r="H35" s="146"/>
    </row>
    <row r="36" spans="1:8" ht="18.75">
      <c r="A36" s="3"/>
      <c r="B36" s="146"/>
      <c r="C36" s="3" t="s">
        <v>173</v>
      </c>
      <c r="D36" s="3"/>
      <c r="E36" s="5">
        <v>170</v>
      </c>
      <c r="F36" s="5"/>
      <c r="G36" s="5">
        <v>170</v>
      </c>
      <c r="H36" s="146"/>
    </row>
    <row r="37" spans="1:8" ht="18.75">
      <c r="A37" s="3" t="s">
        <v>16</v>
      </c>
      <c r="B37" s="146"/>
      <c r="C37" s="3"/>
      <c r="D37" s="3"/>
      <c r="E37" s="8">
        <f>MIN(E35:E36)</f>
        <v>170</v>
      </c>
      <c r="F37" s="93"/>
      <c r="G37" s="8">
        <f>MIN(G35:G36)</f>
        <v>40</v>
      </c>
      <c r="H37" s="146"/>
    </row>
    <row r="38" spans="2:8" ht="18.75">
      <c r="B38" s="146"/>
      <c r="C38" s="3"/>
      <c r="D38" s="3"/>
      <c r="E38" s="3"/>
      <c r="F38" s="3"/>
      <c r="G38" s="3"/>
      <c r="H38" s="146"/>
    </row>
    <row r="39" spans="1:8" ht="18.75">
      <c r="A39" s="5" t="s">
        <v>17</v>
      </c>
      <c r="B39" s="5"/>
      <c r="C39" s="5"/>
      <c r="D39" s="5"/>
      <c r="E39" s="93">
        <f>+E25</f>
        <v>35</v>
      </c>
      <c r="F39" s="93"/>
      <c r="G39" s="93">
        <f>+G25</f>
        <v>0</v>
      </c>
      <c r="H39" s="5"/>
    </row>
    <row r="40" spans="1:8" ht="18.75">
      <c r="A40" s="5"/>
      <c r="B40" s="5"/>
      <c r="C40" s="5"/>
      <c r="D40" s="5"/>
      <c r="E40" s="8">
        <f>+E37-E39</f>
        <v>135</v>
      </c>
      <c r="F40" s="90"/>
      <c r="G40" s="8">
        <f>+G37-G39</f>
        <v>40</v>
      </c>
      <c r="H40" s="5"/>
    </row>
    <row r="41" spans="1:8" ht="56.25">
      <c r="A41" s="102" t="s">
        <v>178</v>
      </c>
      <c r="C41" s="5" t="s">
        <v>176</v>
      </c>
      <c r="D41" s="101"/>
      <c r="E41" s="5">
        <f>+E6/1000</f>
        <v>18</v>
      </c>
      <c r="F41" s="136"/>
      <c r="G41" s="5">
        <f>+G6/1000</f>
        <v>18</v>
      </c>
      <c r="H41" s="5"/>
    </row>
    <row r="42" spans="1:8" ht="18.75">
      <c r="A42" s="5"/>
      <c r="C42" s="5" t="s">
        <v>177</v>
      </c>
      <c r="D42" s="26"/>
      <c r="E42" s="7">
        <f>+E10</f>
        <v>8</v>
      </c>
      <c r="F42" s="138"/>
      <c r="G42" s="7">
        <f>+G10</f>
        <v>0</v>
      </c>
      <c r="H42" s="5"/>
    </row>
    <row r="43" spans="1:8" ht="18.75">
      <c r="A43" s="5"/>
      <c r="B43" s="5"/>
      <c r="C43" s="104"/>
      <c r="D43" s="104"/>
      <c r="E43" s="132">
        <f>+E41-E42</f>
        <v>10</v>
      </c>
      <c r="F43" s="139"/>
      <c r="G43" s="132">
        <f>+G41-G42</f>
        <v>18</v>
      </c>
      <c r="H43" s="5"/>
    </row>
    <row r="44" spans="1:8" ht="18.75">
      <c r="A44" s="5" t="s">
        <v>174</v>
      </c>
      <c r="B44" s="147"/>
      <c r="C44" s="5"/>
      <c r="D44" s="5"/>
      <c r="E44" s="148">
        <f>+E40-E41</f>
        <v>117</v>
      </c>
      <c r="F44" s="136"/>
      <c r="G44" s="148">
        <f>+G40-G41</f>
        <v>22</v>
      </c>
      <c r="H44" s="147"/>
    </row>
    <row r="45" spans="1:8" ht="19.5" thickBot="1">
      <c r="A45" s="144" t="s">
        <v>18</v>
      </c>
      <c r="B45" s="147"/>
      <c r="C45" s="5"/>
      <c r="D45" s="5"/>
      <c r="E45" s="149"/>
      <c r="F45" s="93"/>
      <c r="G45" s="149"/>
      <c r="H45" s="147"/>
    </row>
    <row r="46" spans="1:8" ht="19.5" thickTop="1">
      <c r="A46" s="3"/>
      <c r="B46" s="3"/>
      <c r="C46" s="3"/>
      <c r="D46" s="3"/>
      <c r="E46" s="93"/>
      <c r="F46" s="93"/>
      <c r="G46" s="93"/>
      <c r="H46" s="3"/>
    </row>
    <row r="47" spans="1:8" ht="20.25">
      <c r="A47" s="96"/>
      <c r="B47" s="31"/>
      <c r="C47" s="31"/>
      <c r="D47" s="31"/>
      <c r="E47" s="121" t="s">
        <v>2</v>
      </c>
      <c r="F47" s="121"/>
      <c r="G47" s="121" t="s">
        <v>3</v>
      </c>
      <c r="H47" s="31"/>
    </row>
    <row r="48" spans="1:8" ht="18.75">
      <c r="A48" s="95" t="s">
        <v>179</v>
      </c>
      <c r="B48" s="95"/>
      <c r="C48" s="95"/>
      <c r="D48" s="95"/>
      <c r="E48" s="95"/>
      <c r="F48" s="95"/>
      <c r="G48" s="95"/>
      <c r="H48" s="95"/>
    </row>
    <row r="50" spans="2:4" ht="18.75">
      <c r="B50" s="105" t="s">
        <v>180</v>
      </c>
      <c r="C50" s="106"/>
      <c r="D50" s="106"/>
    </row>
    <row r="51" spans="2:5" ht="18.75">
      <c r="B51" s="3"/>
      <c r="C51" s="80"/>
      <c r="D51" s="80"/>
      <c r="E51" s="26"/>
    </row>
    <row r="52" spans="2:5" ht="18.75">
      <c r="B52" s="105" t="s">
        <v>181</v>
      </c>
      <c r="C52" s="106"/>
      <c r="D52" s="106"/>
      <c r="E52" s="26"/>
    </row>
    <row r="53" spans="2:5" ht="18.75">
      <c r="B53" s="105" t="s">
        <v>182</v>
      </c>
      <c r="C53" s="106"/>
      <c r="D53" s="106"/>
      <c r="E53" s="80"/>
    </row>
    <row r="54" spans="2:5" ht="18.75">
      <c r="B54" s="105" t="s">
        <v>183</v>
      </c>
      <c r="C54" s="106"/>
      <c r="D54" s="106"/>
      <c r="E54" s="80"/>
    </row>
    <row r="55" spans="2:5" ht="18.75">
      <c r="B55" s="105" t="s">
        <v>184</v>
      </c>
      <c r="C55" s="106"/>
      <c r="D55" s="106"/>
      <c r="E55" s="80"/>
    </row>
    <row r="56" spans="2:5" ht="18.75">
      <c r="B56" s="105" t="s">
        <v>185</v>
      </c>
      <c r="C56" s="106"/>
      <c r="D56" s="106"/>
      <c r="E56" s="80"/>
    </row>
    <row r="57" spans="2:7" ht="18.75">
      <c r="B57" s="105" t="s">
        <v>186</v>
      </c>
      <c r="C57" s="106"/>
      <c r="D57" s="106"/>
      <c r="E57" s="80">
        <f>-E26</f>
        <v>65</v>
      </c>
      <c r="G57" s="1">
        <f>-G26</f>
        <v>5</v>
      </c>
    </row>
    <row r="58" spans="2:7" ht="18.75">
      <c r="B58" s="105" t="s">
        <v>187</v>
      </c>
      <c r="C58" s="106"/>
      <c r="D58" s="106"/>
      <c r="E58" s="130"/>
      <c r="F58" s="131"/>
      <c r="G58" s="131"/>
    </row>
    <row r="59" spans="2:7" ht="18.75">
      <c r="B59" s="105" t="s">
        <v>188</v>
      </c>
      <c r="C59" s="106"/>
      <c r="D59" s="106"/>
      <c r="E59" s="134">
        <f>+E13</f>
        <v>40</v>
      </c>
      <c r="F59" s="140"/>
      <c r="G59" s="134">
        <f>+G13</f>
        <v>0</v>
      </c>
    </row>
    <row r="60" spans="2:7" ht="18.75">
      <c r="B60" s="97" t="s">
        <v>189</v>
      </c>
      <c r="C60" s="106"/>
      <c r="D60" s="106"/>
      <c r="E60" s="129">
        <f>SUM(E52:E59)</f>
        <v>105</v>
      </c>
      <c r="F60" s="130"/>
      <c r="G60" s="129">
        <f>SUM(G52:G59)</f>
        <v>5</v>
      </c>
    </row>
    <row r="61" spans="2:6" ht="18.75">
      <c r="B61" s="97" t="s">
        <v>190</v>
      </c>
      <c r="C61" s="106"/>
      <c r="D61" s="106"/>
      <c r="F61" s="94"/>
    </row>
    <row r="62" spans="2:6" ht="18.75">
      <c r="B62" s="105" t="s">
        <v>191</v>
      </c>
      <c r="C62" s="106"/>
      <c r="D62" s="106"/>
      <c r="E62" s="80"/>
      <c r="F62" s="94"/>
    </row>
    <row r="63" spans="2:6" ht="18.75">
      <c r="B63" s="105" t="s">
        <v>192</v>
      </c>
      <c r="C63" s="106"/>
      <c r="D63" s="106"/>
      <c r="E63" s="80"/>
      <c r="F63" s="94"/>
    </row>
    <row r="64" spans="2:6" ht="18.75">
      <c r="B64" s="105" t="s">
        <v>193</v>
      </c>
      <c r="C64" s="106"/>
      <c r="D64" s="106"/>
      <c r="E64" s="80"/>
      <c r="F64" s="94"/>
    </row>
    <row r="65" spans="2:6" ht="18.75">
      <c r="B65" s="105" t="s">
        <v>194</v>
      </c>
      <c r="C65" s="106"/>
      <c r="D65" s="106"/>
      <c r="E65" s="26"/>
      <c r="F65" s="94"/>
    </row>
    <row r="66" spans="2:6" ht="18.75">
      <c r="B66" s="105" t="s">
        <v>195</v>
      </c>
      <c r="C66" s="106"/>
      <c r="D66" s="106"/>
      <c r="E66" s="26"/>
      <c r="F66" s="131"/>
    </row>
    <row r="67" spans="2:7" ht="18.75">
      <c r="B67" s="105" t="s">
        <v>196</v>
      </c>
      <c r="C67" s="106"/>
      <c r="D67" s="106"/>
      <c r="E67" s="133">
        <f>+E43</f>
        <v>10</v>
      </c>
      <c r="F67" s="140"/>
      <c r="G67" s="133">
        <f>+G43</f>
        <v>18</v>
      </c>
    </row>
    <row r="68" spans="2:7" ht="30" customHeight="1" thickBot="1">
      <c r="B68" s="105" t="s">
        <v>198</v>
      </c>
      <c r="C68" s="106"/>
      <c r="D68" s="106"/>
      <c r="E68" s="111">
        <f>MAX(+E60-E67,0)</f>
        <v>95</v>
      </c>
      <c r="F68" s="111"/>
      <c r="G68" s="111">
        <f>MAX(+G60-G67,0)</f>
        <v>0</v>
      </c>
    </row>
    <row r="69" spans="2:7" ht="30" customHeight="1" thickTop="1">
      <c r="B69" s="105"/>
      <c r="C69" s="106"/>
      <c r="D69" s="106"/>
      <c r="E69" s="94"/>
      <c r="F69" s="94"/>
      <c r="G69" s="94"/>
    </row>
    <row r="70" spans="1:8" ht="18.75">
      <c r="A70" s="96"/>
      <c r="B70" s="31"/>
      <c r="C70" s="31"/>
      <c r="D70" s="31"/>
      <c r="E70" s="31"/>
      <c r="F70" s="31"/>
      <c r="G70" s="31"/>
      <c r="H70" s="31"/>
    </row>
    <row r="71" spans="1:8" ht="18.75">
      <c r="A71" s="145" t="s">
        <v>204</v>
      </c>
      <c r="B71" s="145"/>
      <c r="C71" s="145"/>
      <c r="D71" s="145"/>
      <c r="E71" s="145"/>
      <c r="F71" s="145"/>
      <c r="G71" s="145"/>
      <c r="H71" s="145"/>
    </row>
    <row r="72" spans="2:7" ht="18.75">
      <c r="B72" s="105" t="s">
        <v>174</v>
      </c>
      <c r="C72" s="106"/>
      <c r="D72" s="106"/>
      <c r="E72" s="1">
        <f>+E44</f>
        <v>117</v>
      </c>
      <c r="G72" s="1">
        <f>+G44</f>
        <v>22</v>
      </c>
    </row>
    <row r="73" spans="2:7" ht="18.75">
      <c r="B73" s="105" t="s">
        <v>205</v>
      </c>
      <c r="C73" s="106"/>
      <c r="D73" s="106"/>
      <c r="E73" s="1">
        <f>+E68</f>
        <v>95</v>
      </c>
      <c r="G73" s="1">
        <f>+G68</f>
        <v>0</v>
      </c>
    </row>
    <row r="74" spans="2:7" ht="19.5" thickBot="1">
      <c r="B74" s="105"/>
      <c r="C74" s="106"/>
      <c r="D74" s="106"/>
      <c r="E74" s="107">
        <f>+E72-E73</f>
        <v>22</v>
      </c>
      <c r="F74" s="107"/>
      <c r="G74" s="107">
        <f>+G72-G73</f>
        <v>22</v>
      </c>
    </row>
    <row r="75" ht="19.5" thickTop="1"/>
    <row r="76" spans="1:8" ht="18.75">
      <c r="A76" s="96"/>
      <c r="B76" s="31"/>
      <c r="C76" s="31"/>
      <c r="D76" s="31"/>
      <c r="E76" s="31"/>
      <c r="F76" s="31"/>
      <c r="G76" s="31"/>
      <c r="H76" s="31"/>
    </row>
    <row r="77" spans="1:8" ht="18.75">
      <c r="A77" s="95" t="s">
        <v>199</v>
      </c>
      <c r="B77" s="95"/>
      <c r="C77" s="95"/>
      <c r="D77" s="95"/>
      <c r="E77" s="95"/>
      <c r="F77" s="95"/>
      <c r="G77" s="95"/>
      <c r="H77" s="95"/>
    </row>
    <row r="78" spans="1:8" ht="18.75">
      <c r="A78" s="3"/>
      <c r="B78" s="3" t="s">
        <v>19</v>
      </c>
      <c r="C78" s="3"/>
      <c r="D78" s="3"/>
      <c r="E78" s="7">
        <f>+$E$7/1000</f>
        <v>232</v>
      </c>
      <c r="F78" s="109"/>
      <c r="G78" s="7">
        <f>+$E$7/1000</f>
        <v>232</v>
      </c>
      <c r="H78" s="3"/>
    </row>
    <row r="79" spans="1:8" ht="37.5">
      <c r="A79" s="3"/>
      <c r="B79" s="3" t="s">
        <v>20</v>
      </c>
      <c r="C79" s="3"/>
      <c r="D79" s="3"/>
      <c r="E79" s="108">
        <f>+E74</f>
        <v>22</v>
      </c>
      <c r="F79" s="110"/>
      <c r="G79" s="108">
        <f>+G74</f>
        <v>22</v>
      </c>
      <c r="H79" s="3"/>
    </row>
    <row r="80" spans="1:8" ht="37.5">
      <c r="A80" s="3"/>
      <c r="B80" s="3" t="s">
        <v>18</v>
      </c>
      <c r="C80" s="3"/>
      <c r="D80" s="3"/>
      <c r="E80" s="5">
        <f>+E44</f>
        <v>117</v>
      </c>
      <c r="F80" s="110"/>
      <c r="G80" s="5">
        <f>+G44</f>
        <v>22</v>
      </c>
      <c r="H80" s="3"/>
    </row>
    <row r="81" spans="1:8" ht="18.75">
      <c r="A81" s="3"/>
      <c r="B81" s="3" t="s">
        <v>21</v>
      </c>
      <c r="C81" s="3"/>
      <c r="D81" s="3"/>
      <c r="E81" s="5">
        <v>170</v>
      </c>
      <c r="F81" s="5"/>
      <c r="G81" s="5">
        <v>170</v>
      </c>
      <c r="H81" s="3"/>
    </row>
    <row r="82" ht="18.75">
      <c r="F82" s="94"/>
    </row>
    <row r="83" spans="2:7" ht="19.5" thickBot="1">
      <c r="B83" s="1" t="s">
        <v>27</v>
      </c>
      <c r="E83" s="111">
        <f>MIN(E78:E81)</f>
        <v>22</v>
      </c>
      <c r="F83" s="103"/>
      <c r="G83" s="111">
        <f>MIN(G78:G81)</f>
        <v>22</v>
      </c>
    </row>
    <row r="84" ht="19.5" thickTop="1">
      <c r="F84" s="94"/>
    </row>
  </sheetData>
  <mergeCells count="8">
    <mergeCell ref="A71:H71"/>
    <mergeCell ref="A33:H33"/>
    <mergeCell ref="B35:B38"/>
    <mergeCell ref="H35:H38"/>
    <mergeCell ref="B44:B45"/>
    <mergeCell ref="E44:E45"/>
    <mergeCell ref="G44:G45"/>
    <mergeCell ref="H44:H45"/>
  </mergeCells>
  <printOptions/>
  <pageMargins left="0.79" right="0.79" top="0.98" bottom="0.98" header="0.49" footer="0.49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8" sqref="E28"/>
    </sheetView>
  </sheetViews>
  <sheetFormatPr defaultColWidth="12" defaultRowHeight="12.75"/>
  <sheetData/>
  <printOptions/>
  <pageMargins left="0.79" right="0.79" top="0.98" bottom="0.98" header="0.49" footer="0.4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31" sqref="A31"/>
    </sheetView>
  </sheetViews>
  <sheetFormatPr defaultColWidth="12" defaultRowHeight="12.75"/>
  <cols>
    <col min="1" max="2" width="21.83203125" style="1" customWidth="1"/>
    <col min="3" max="3" width="32" style="1" customWidth="1"/>
    <col min="4" max="4" width="28.5" style="1" customWidth="1"/>
    <col min="5" max="7" width="21.83203125" style="1" customWidth="1"/>
  </cols>
  <sheetData>
    <row r="1" spans="1:5" ht="18.75">
      <c r="A1" s="146"/>
      <c r="B1" s="146"/>
      <c r="C1" s="146"/>
      <c r="D1" s="146"/>
      <c r="E1" s="146"/>
    </row>
    <row r="2" spans="1:5" ht="18.75">
      <c r="A2" s="146"/>
      <c r="B2" s="146"/>
      <c r="C2" s="146"/>
      <c r="D2" s="146"/>
      <c r="E2" s="146"/>
    </row>
    <row r="3" spans="1:5" ht="37.5" customHeight="1">
      <c r="A3" s="146" t="s">
        <v>22</v>
      </c>
      <c r="B3" s="146"/>
      <c r="C3" s="146"/>
      <c r="D3" s="150">
        <v>210000</v>
      </c>
      <c r="E3" s="146"/>
    </row>
    <row r="4" spans="1:5" ht="18.75" hidden="1">
      <c r="A4" s="146"/>
      <c r="B4" s="146"/>
      <c r="C4" s="146"/>
      <c r="D4" s="150"/>
      <c r="E4" s="146"/>
    </row>
    <row r="5" spans="1:5" ht="18.75">
      <c r="A5" s="3" t="s">
        <v>23</v>
      </c>
      <c r="B5" s="3">
        <v>250000</v>
      </c>
      <c r="C5" s="11"/>
      <c r="D5" s="3"/>
      <c r="E5" s="3"/>
    </row>
    <row r="6" spans="1:5" ht="18.75">
      <c r="A6" s="3" t="s">
        <v>24</v>
      </c>
      <c r="B6" s="3">
        <f>250000-145000</f>
        <v>105000</v>
      </c>
      <c r="C6" s="11"/>
      <c r="D6" s="3"/>
      <c r="E6" s="3"/>
    </row>
    <row r="7" spans="1:5" ht="18.75">
      <c r="A7" s="3" t="s">
        <v>25</v>
      </c>
      <c r="B7" s="4">
        <v>210000</v>
      </c>
      <c r="C7" s="11"/>
      <c r="D7" s="3"/>
      <c r="E7" s="3"/>
    </row>
    <row r="8" spans="1:5" ht="18.75">
      <c r="A8" s="3" t="s">
        <v>26</v>
      </c>
      <c r="B8" s="3">
        <v>210000</v>
      </c>
      <c r="C8" s="11"/>
      <c r="D8" s="3"/>
      <c r="E8" s="3"/>
    </row>
    <row r="9" spans="1:5" ht="18.75">
      <c r="A9" s="3" t="s">
        <v>27</v>
      </c>
      <c r="B9" s="13"/>
      <c r="C9" s="79">
        <v>111000</v>
      </c>
      <c r="D9" s="13" t="s">
        <v>28</v>
      </c>
      <c r="E9" s="3"/>
    </row>
    <row r="10" spans="1:5" ht="18.75">
      <c r="A10" s="3"/>
      <c r="B10" s="3"/>
      <c r="C10" s="11"/>
      <c r="D10" s="3"/>
      <c r="E10" s="3"/>
    </row>
    <row r="11" ht="18.75">
      <c r="A11" s="10"/>
    </row>
    <row r="12" spans="1:2" ht="18.75">
      <c r="A12" s="80" t="s">
        <v>163</v>
      </c>
      <c r="B12" s="12"/>
    </row>
    <row r="14" ht="18.75">
      <c r="A14" s="1" t="s">
        <v>29</v>
      </c>
    </row>
    <row r="15" ht="18.75">
      <c r="A15" s="1" t="s">
        <v>30</v>
      </c>
    </row>
    <row r="17" spans="2:4" ht="18.75">
      <c r="B17" s="1">
        <v>17</v>
      </c>
      <c r="C17" s="1">
        <v>7000</v>
      </c>
      <c r="D17" s="1">
        <f>+C17*B17</f>
        <v>119000</v>
      </c>
    </row>
    <row r="19" spans="1:5" ht="18.75">
      <c r="A19" s="3"/>
      <c r="B19" s="3"/>
      <c r="C19" s="3"/>
      <c r="D19" s="3"/>
      <c r="E19" s="3"/>
    </row>
    <row r="20" spans="1:5" ht="18.75">
      <c r="A20" s="3" t="s">
        <v>31</v>
      </c>
      <c r="B20" s="3"/>
      <c r="C20" s="3"/>
      <c r="D20" s="3">
        <v>210000</v>
      </c>
      <c r="E20" s="3"/>
    </row>
    <row r="21" spans="1:5" ht="18.75">
      <c r="A21" s="3" t="s">
        <v>32</v>
      </c>
      <c r="B21" s="3"/>
      <c r="C21" s="3">
        <v>119000</v>
      </c>
      <c r="D21" s="3"/>
      <c r="E21" s="3"/>
    </row>
    <row r="22" spans="1:4" ht="18.75">
      <c r="A22" s="3"/>
      <c r="B22" s="3"/>
      <c r="C22" s="3"/>
      <c r="D22" s="13">
        <f>+D20-D17</f>
        <v>91000</v>
      </c>
    </row>
    <row r="24" ht="18.75">
      <c r="A24" s="1" t="s">
        <v>33</v>
      </c>
    </row>
    <row r="26" spans="1:12" ht="19.5" customHeight="1">
      <c r="A26" s="1" t="s">
        <v>34</v>
      </c>
      <c r="H26" s="1"/>
      <c r="I26" s="1"/>
      <c r="J26" s="1"/>
      <c r="K26" s="1"/>
      <c r="L26" s="1"/>
    </row>
  </sheetData>
  <mergeCells count="10">
    <mergeCell ref="E1:E2"/>
    <mergeCell ref="A3:A4"/>
    <mergeCell ref="B3:B4"/>
    <mergeCell ref="C3:C4"/>
    <mergeCell ref="D3:D4"/>
    <mergeCell ref="E3:E4"/>
    <mergeCell ref="A1:A2"/>
    <mergeCell ref="B1:B2"/>
    <mergeCell ref="C1:C2"/>
    <mergeCell ref="D1:D2"/>
  </mergeCells>
  <printOptions/>
  <pageMargins left="0.79" right="0.79" top="0.98" bottom="0.98" header="0.49" footer="0.49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E14"/>
  <sheetViews>
    <sheetView workbookViewId="0" topLeftCell="A1">
      <selection activeCell="A25" sqref="A25"/>
    </sheetView>
  </sheetViews>
  <sheetFormatPr defaultColWidth="12" defaultRowHeight="12.75"/>
  <cols>
    <col min="1" max="1" width="50.16015625" style="14" customWidth="1"/>
    <col min="2" max="2" width="22.5" style="14" customWidth="1"/>
    <col min="3" max="3" width="27.66015625" style="14" customWidth="1"/>
    <col min="4" max="5" width="22.5" style="14" customWidth="1"/>
    <col min="6" max="16384" width="12" style="14" customWidth="1"/>
  </cols>
  <sheetData>
    <row r="3" spans="1:5" ht="25.5">
      <c r="A3" s="91" t="s">
        <v>35</v>
      </c>
      <c r="B3" s="15"/>
      <c r="C3" s="16"/>
      <c r="D3" s="15"/>
      <c r="E3" s="15"/>
    </row>
    <row r="4" spans="1:5" ht="25.5">
      <c r="A4" s="15" t="s">
        <v>36</v>
      </c>
      <c r="B4" s="15" t="s">
        <v>37</v>
      </c>
      <c r="C4" s="16">
        <v>110000</v>
      </c>
      <c r="D4" s="15"/>
      <c r="E4" s="15"/>
    </row>
    <row r="5" spans="1:5" ht="39.75" customHeight="1">
      <c r="A5" s="151" t="s">
        <v>38</v>
      </c>
      <c r="B5" s="151" t="s">
        <v>21</v>
      </c>
      <c r="C5" s="152">
        <v>20000</v>
      </c>
      <c r="D5" s="151"/>
      <c r="E5" s="151"/>
    </row>
    <row r="6" spans="1:5" ht="12.75">
      <c r="A6" s="151"/>
      <c r="B6" s="151"/>
      <c r="C6" s="152"/>
      <c r="D6" s="151"/>
      <c r="E6" s="151"/>
    </row>
    <row r="7" spans="1:5" ht="25.5">
      <c r="A7" s="15"/>
      <c r="B7" s="15"/>
      <c r="C7" s="92">
        <f>+C4+C5</f>
        <v>130000</v>
      </c>
      <c r="D7" s="15"/>
      <c r="E7" s="15"/>
    </row>
    <row r="8" spans="1:5" ht="36.75" customHeight="1">
      <c r="A8" s="15" t="s">
        <v>39</v>
      </c>
      <c r="B8" s="15"/>
      <c r="C8" s="92">
        <v>70000</v>
      </c>
      <c r="D8" s="15"/>
      <c r="E8" s="15"/>
    </row>
    <row r="9" spans="1:5" ht="25.5">
      <c r="A9" s="15" t="s">
        <v>40</v>
      </c>
      <c r="B9" s="15"/>
      <c r="C9" s="16">
        <v>30000</v>
      </c>
      <c r="D9" s="15"/>
      <c r="E9" s="15"/>
    </row>
    <row r="10" spans="1:5" ht="25.5">
      <c r="A10" s="15"/>
      <c r="B10" s="15"/>
      <c r="C10" s="17">
        <f>+C8-C9</f>
        <v>40000</v>
      </c>
      <c r="D10" s="15"/>
      <c r="E10" s="15"/>
    </row>
    <row r="11" spans="1:5" ht="25.5">
      <c r="A11" s="15"/>
      <c r="B11" s="15"/>
      <c r="C11" s="16">
        <v>12000</v>
      </c>
      <c r="D11" s="15"/>
      <c r="E11" s="15"/>
    </row>
    <row r="12" spans="1:5" ht="25.5">
      <c r="A12" s="15"/>
      <c r="B12" s="15"/>
      <c r="C12" s="16">
        <v>48000</v>
      </c>
      <c r="D12" s="15"/>
      <c r="E12" s="15"/>
    </row>
    <row r="13" spans="1:5" ht="25.5">
      <c r="A13" s="15"/>
      <c r="B13" s="15"/>
      <c r="C13" s="17">
        <v>82000</v>
      </c>
      <c r="D13" s="18">
        <f>SUM(C10:C12)</f>
        <v>100000</v>
      </c>
      <c r="E13" s="15"/>
    </row>
    <row r="14" ht="12.75">
      <c r="C14" s="19"/>
    </row>
  </sheetData>
  <mergeCells count="5">
    <mergeCell ref="E5:E6"/>
    <mergeCell ref="A5:A6"/>
    <mergeCell ref="B5:B6"/>
    <mergeCell ref="C5:C6"/>
    <mergeCell ref="D5:D6"/>
  </mergeCells>
  <printOptions/>
  <pageMargins left="0.79" right="0.79" top="0.98" bottom="0.98" header="0.49" footer="0.49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G25"/>
  <sheetViews>
    <sheetView workbookViewId="0" topLeftCell="A19">
      <selection activeCell="G25" sqref="A20:G25"/>
    </sheetView>
  </sheetViews>
  <sheetFormatPr defaultColWidth="12" defaultRowHeight="12.75"/>
  <cols>
    <col min="1" max="2" width="27.5" style="1" customWidth="1"/>
    <col min="3" max="3" width="11.16015625" style="1" customWidth="1"/>
    <col min="4" max="4" width="37.5" style="1" customWidth="1"/>
    <col min="5" max="5" width="9.33203125" style="1" customWidth="1"/>
    <col min="6" max="8" width="27.5" style="1" customWidth="1"/>
    <col min="9" max="16384" width="12" style="1" customWidth="1"/>
  </cols>
  <sheetData>
    <row r="4" spans="1:7" ht="37.5">
      <c r="A4" s="78" t="s">
        <v>203</v>
      </c>
      <c r="B4" s="78" t="s">
        <v>41</v>
      </c>
      <c r="C4" s="78"/>
      <c r="D4" s="78"/>
      <c r="E4" s="78"/>
      <c r="F4" s="78" t="s">
        <v>42</v>
      </c>
      <c r="G4" s="78"/>
    </row>
    <row r="5" spans="1:7" ht="18.75">
      <c r="A5" s="20"/>
      <c r="B5" s="21" t="s">
        <v>43</v>
      </c>
      <c r="C5" s="81">
        <f>+D5/$D$8</f>
        <v>0.12195121951219512</v>
      </c>
      <c r="D5" s="22">
        <v>10000</v>
      </c>
      <c r="E5" s="22"/>
      <c r="F5" s="21" t="s">
        <v>44</v>
      </c>
      <c r="G5" s="22">
        <v>100</v>
      </c>
    </row>
    <row r="6" spans="1:7" ht="18.75">
      <c r="A6" s="20"/>
      <c r="B6" s="21" t="s">
        <v>164</v>
      </c>
      <c r="C6" s="21"/>
      <c r="D6" s="22">
        <v>2000</v>
      </c>
      <c r="E6" s="22"/>
      <c r="F6" s="21" t="s">
        <v>45</v>
      </c>
      <c r="G6" s="22">
        <v>10</v>
      </c>
    </row>
    <row r="7" spans="1:7" ht="18.75">
      <c r="A7" s="20"/>
      <c r="B7" s="21" t="s">
        <v>46</v>
      </c>
      <c r="C7" s="21"/>
      <c r="D7" s="22">
        <v>70000</v>
      </c>
      <c r="E7" s="22"/>
      <c r="F7" s="21" t="s">
        <v>47</v>
      </c>
      <c r="G7" s="23">
        <f>+G8-G5-G6</f>
        <v>81890</v>
      </c>
    </row>
    <row r="8" spans="1:7" ht="19.5" thickBot="1">
      <c r="A8" s="20"/>
      <c r="B8" s="21"/>
      <c r="C8" s="21"/>
      <c r="D8" s="86">
        <f>SUM(D5:D7)</f>
        <v>82000</v>
      </c>
      <c r="E8" s="23"/>
      <c r="F8" s="20"/>
      <c r="G8" s="86">
        <f>+D8</f>
        <v>82000</v>
      </c>
    </row>
    <row r="9" spans="1:7" ht="19.5" thickTop="1">
      <c r="A9" s="24"/>
      <c r="B9" s="25"/>
      <c r="C9" s="25"/>
      <c r="D9" s="26"/>
      <c r="E9" s="26"/>
      <c r="G9" s="26"/>
    </row>
    <row r="10" spans="1:7" ht="18.75">
      <c r="A10" s="27"/>
      <c r="B10" s="27" t="s">
        <v>165</v>
      </c>
      <c r="C10" s="82">
        <f>+C5</f>
        <v>0.12195121951219512</v>
      </c>
      <c r="D10" s="27" t="str">
        <f>IF($C$10&gt;10%,"La socitété est contaminé","la société n'est pas contaminée")</f>
        <v>La socitété est contaminé</v>
      </c>
      <c r="E10" s="27"/>
      <c r="F10" s="87" t="str">
        <f>IF($C$10&gt;10%,"Les actions ne peuvent se qualifier","les actiopns se qualifient si les autreds conditions sont respectées")</f>
        <v>Les actions ne peuvent se qualifier</v>
      </c>
      <c r="G10" s="27"/>
    </row>
    <row r="11" spans="1:7" ht="56.25">
      <c r="A11" s="30"/>
      <c r="B11" s="30" t="s">
        <v>166</v>
      </c>
      <c r="C11" s="83"/>
      <c r="D11" s="30"/>
      <c r="E11" s="30"/>
      <c r="F11" s="30"/>
      <c r="G11" s="30"/>
    </row>
    <row r="12" spans="1:7" ht="18.75">
      <c r="A12" s="27"/>
      <c r="B12" s="27"/>
      <c r="C12" s="27"/>
      <c r="D12" s="27"/>
      <c r="E12" s="27"/>
      <c r="F12" s="27"/>
      <c r="G12" s="27"/>
    </row>
    <row r="13" spans="1:7" ht="18.75">
      <c r="A13" s="27"/>
      <c r="B13" s="27"/>
      <c r="C13" s="27"/>
      <c r="D13" s="21" t="s">
        <v>48</v>
      </c>
      <c r="E13" s="21"/>
      <c r="F13" s="23">
        <v>1100000</v>
      </c>
      <c r="G13" s="27"/>
    </row>
    <row r="14" spans="1:7" ht="18.75">
      <c r="A14" s="27"/>
      <c r="B14" s="27"/>
      <c r="C14" s="27"/>
      <c r="D14" s="27" t="s">
        <v>49</v>
      </c>
      <c r="E14" s="27"/>
      <c r="F14" s="23">
        <v>10000</v>
      </c>
      <c r="G14" s="27"/>
    </row>
    <row r="15" spans="1:7" ht="18.75">
      <c r="A15" s="27"/>
      <c r="B15" s="27"/>
      <c r="C15" s="27"/>
      <c r="D15" s="27" t="s">
        <v>50</v>
      </c>
      <c r="E15" s="27"/>
      <c r="F15" s="23">
        <f>+F13-F14</f>
        <v>1090000</v>
      </c>
      <c r="G15" s="27"/>
    </row>
    <row r="16" spans="1:7" ht="36" customHeight="1">
      <c r="A16" s="27"/>
      <c r="B16" s="27"/>
      <c r="C16" s="27"/>
      <c r="D16" s="28" t="s">
        <v>167</v>
      </c>
      <c r="E16" s="28"/>
      <c r="F16" s="88">
        <v>500000</v>
      </c>
      <c r="G16" s="27"/>
    </row>
    <row r="17" spans="1:7" ht="37.5" customHeight="1">
      <c r="A17" s="27"/>
      <c r="B17" s="27"/>
      <c r="C17" s="27"/>
      <c r="D17" s="28" t="s">
        <v>168</v>
      </c>
      <c r="E17" s="28"/>
      <c r="F17" s="85">
        <f>+F15-F16</f>
        <v>590000</v>
      </c>
      <c r="G17" s="27"/>
    </row>
    <row r="18" spans="4:6" ht="18.75">
      <c r="D18" s="99" t="s">
        <v>169</v>
      </c>
      <c r="E18" s="84">
        <v>0.5</v>
      </c>
      <c r="F18" s="85">
        <f>+F17*E18</f>
        <v>295000</v>
      </c>
    </row>
    <row r="20" spans="4:6" ht="18.75">
      <c r="D20" s="21" t="s">
        <v>48</v>
      </c>
      <c r="E20" s="21"/>
      <c r="F20" s="23">
        <v>180000</v>
      </c>
    </row>
    <row r="21" spans="4:6" ht="18.75">
      <c r="D21" s="27" t="s">
        <v>49</v>
      </c>
      <c r="E21" s="27"/>
      <c r="F21" s="23">
        <v>10000</v>
      </c>
    </row>
    <row r="22" spans="4:6" ht="18.75">
      <c r="D22" s="27" t="s">
        <v>50</v>
      </c>
      <c r="E22" s="27"/>
      <c r="F22" s="23">
        <f>+F20-F21</f>
        <v>170000</v>
      </c>
    </row>
    <row r="23" spans="4:6" ht="37.5">
      <c r="D23" s="28" t="s">
        <v>167</v>
      </c>
      <c r="E23" s="28"/>
      <c r="F23" s="100">
        <v>170000</v>
      </c>
    </row>
    <row r="24" spans="4:6" ht="37.5">
      <c r="D24" s="28" t="s">
        <v>168</v>
      </c>
      <c r="E24" s="28"/>
      <c r="F24" s="85">
        <f>+F22-F23</f>
        <v>0</v>
      </c>
    </row>
    <row r="25" spans="4:6" ht="18.75">
      <c r="D25" s="99" t="s">
        <v>169</v>
      </c>
      <c r="E25" s="84">
        <v>0.5</v>
      </c>
      <c r="F25" s="85">
        <f>+F24*E25</f>
        <v>0</v>
      </c>
    </row>
  </sheetData>
  <printOptions/>
  <pageMargins left="0.79" right="0.79" top="0.98" bottom="0.98" header="0.49" footer="0.49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H44"/>
  <sheetViews>
    <sheetView showGridLines="0" workbookViewId="0" topLeftCell="A13">
      <selection activeCell="B19" sqref="B19"/>
    </sheetView>
  </sheetViews>
  <sheetFormatPr defaultColWidth="12" defaultRowHeight="12.75"/>
  <cols>
    <col min="1" max="1" width="14.83203125" style="1" customWidth="1"/>
    <col min="2" max="2" width="41" style="1" customWidth="1"/>
    <col min="3" max="3" width="16.66015625" style="1" customWidth="1"/>
    <col min="4" max="4" width="14.83203125" style="1" customWidth="1"/>
    <col min="5" max="5" width="3.66015625" style="1" customWidth="1"/>
    <col min="6" max="6" width="17.33203125" style="1" customWidth="1"/>
    <col min="7" max="7" width="18.66015625" style="1" customWidth="1"/>
    <col min="8" max="16384" width="12" style="29" customWidth="1"/>
  </cols>
  <sheetData>
    <row r="4" ht="18.75">
      <c r="B4" s="1" t="s">
        <v>51</v>
      </c>
    </row>
    <row r="5" spans="2:8" ht="18.75">
      <c r="B5" s="1" t="s">
        <v>52</v>
      </c>
      <c r="H5" s="1"/>
    </row>
    <row r="7" spans="2:7" ht="18.75">
      <c r="B7" s="30" t="s">
        <v>53</v>
      </c>
      <c r="C7" s="31" t="s">
        <v>54</v>
      </c>
      <c r="D7" s="31"/>
      <c r="F7" s="31" t="s">
        <v>55</v>
      </c>
      <c r="G7" s="31"/>
    </row>
    <row r="8" spans="2:7" ht="18.75">
      <c r="B8" s="27"/>
      <c r="C8" s="32">
        <v>2003</v>
      </c>
      <c r="D8" s="32">
        <v>2004</v>
      </c>
      <c r="E8" s="27"/>
      <c r="F8" s="32">
        <v>2003</v>
      </c>
      <c r="G8" s="32">
        <v>2004</v>
      </c>
    </row>
    <row r="9" spans="2:7" ht="18.75">
      <c r="B9" s="27" t="s">
        <v>56</v>
      </c>
      <c r="C9" s="27">
        <v>0</v>
      </c>
      <c r="D9" s="33">
        <v>24000</v>
      </c>
      <c r="E9" s="27"/>
      <c r="F9" s="27">
        <v>0</v>
      </c>
      <c r="G9" s="33">
        <v>24000</v>
      </c>
    </row>
    <row r="10" spans="2:7" ht="18.75">
      <c r="B10" s="27" t="s">
        <v>57</v>
      </c>
      <c r="C10" s="27">
        <v>35000</v>
      </c>
      <c r="D10" s="27">
        <v>16000</v>
      </c>
      <c r="E10" s="27"/>
      <c r="F10" s="27">
        <v>35000</v>
      </c>
      <c r="G10" s="27">
        <v>16000</v>
      </c>
    </row>
    <row r="11" spans="2:7" ht="19.5" thickBot="1">
      <c r="B11" s="27"/>
      <c r="C11" s="34">
        <f>MAX(0,C9-C10)</f>
        <v>0</v>
      </c>
      <c r="D11" s="34">
        <f>MAX(0,D9-D10)</f>
        <v>8000</v>
      </c>
      <c r="E11" s="27"/>
      <c r="F11" s="34">
        <f>MAX(0,F9-F10)</f>
        <v>0</v>
      </c>
      <c r="G11" s="34">
        <f>MAX(0,G9-G10)</f>
        <v>8000</v>
      </c>
    </row>
    <row r="12" ht="19.5" thickTop="1"/>
    <row r="13" spans="2:7" ht="18.75">
      <c r="B13" s="30" t="s">
        <v>58</v>
      </c>
      <c r="C13" s="30" t="str">
        <f>+C7</f>
        <v>Mr Bean</v>
      </c>
      <c r="D13" s="30"/>
      <c r="F13" s="35" t="str">
        <f>+F7</f>
        <v>M Lachance</v>
      </c>
      <c r="G13" s="35"/>
    </row>
    <row r="14" spans="2:7" ht="18.75">
      <c r="B14" s="30" t="s">
        <v>59</v>
      </c>
      <c r="C14" s="30">
        <v>50000</v>
      </c>
      <c r="D14" s="36"/>
      <c r="F14" s="30">
        <v>50000</v>
      </c>
      <c r="G14" s="30"/>
    </row>
    <row r="15" spans="2:7" ht="27.75">
      <c r="B15" s="27"/>
      <c r="C15" s="32">
        <v>2003</v>
      </c>
      <c r="D15" s="32">
        <v>2004</v>
      </c>
      <c r="E15" s="37"/>
      <c r="F15" s="32">
        <v>2003</v>
      </c>
      <c r="G15" s="32">
        <v>2004</v>
      </c>
    </row>
    <row r="16" spans="2:7" ht="27.75">
      <c r="B16" s="27" t="s">
        <v>56</v>
      </c>
      <c r="C16" s="38">
        <v>30000</v>
      </c>
      <c r="D16" s="38">
        <v>20000</v>
      </c>
      <c r="E16" s="37"/>
      <c r="F16" s="38">
        <v>30000</v>
      </c>
      <c r="G16" s="38">
        <v>20000</v>
      </c>
    </row>
    <row r="17" spans="2:7" ht="37.5">
      <c r="B17" s="27" t="s">
        <v>60</v>
      </c>
      <c r="C17" s="38">
        <v>8000</v>
      </c>
      <c r="D17" s="38">
        <v>30000</v>
      </c>
      <c r="E17" s="37"/>
      <c r="F17" s="38">
        <v>8000</v>
      </c>
      <c r="G17" s="38">
        <v>30000</v>
      </c>
    </row>
    <row r="18" spans="2:7" ht="14.25" customHeight="1">
      <c r="B18" s="27"/>
      <c r="C18" s="38"/>
      <c r="D18" s="38"/>
      <c r="E18" s="37"/>
      <c r="F18" s="38"/>
      <c r="G18" s="38"/>
    </row>
    <row r="19" spans="2:7" ht="27.75">
      <c r="B19" s="27" t="s">
        <v>61</v>
      </c>
      <c r="C19" s="39">
        <f>+C16+C17</f>
        <v>38000</v>
      </c>
      <c r="D19" s="39">
        <f>+D16+D17</f>
        <v>50000</v>
      </c>
      <c r="E19" s="37"/>
      <c r="F19" s="39">
        <f>+F16+F17</f>
        <v>38000</v>
      </c>
      <c r="G19" s="39">
        <f>+G16+G17</f>
        <v>50000</v>
      </c>
    </row>
    <row r="20" spans="2:7" ht="27.75">
      <c r="B20" s="27" t="s">
        <v>62</v>
      </c>
      <c r="C20" s="38"/>
      <c r="D20" s="38">
        <f>+C14</f>
        <v>50000</v>
      </c>
      <c r="E20" s="37"/>
      <c r="F20" s="38">
        <v>30000</v>
      </c>
      <c r="G20" s="38">
        <v>20000</v>
      </c>
    </row>
    <row r="21" spans="2:7" ht="27.75">
      <c r="B21" s="27" t="s">
        <v>63</v>
      </c>
      <c r="C21" s="38">
        <f>+C17</f>
        <v>8000</v>
      </c>
      <c r="D21" s="38">
        <f>+D17</f>
        <v>30000</v>
      </c>
      <c r="E21" s="37"/>
      <c r="F21" s="38">
        <f>+F17</f>
        <v>8000</v>
      </c>
      <c r="G21" s="38">
        <f>+G17</f>
        <v>30000</v>
      </c>
    </row>
    <row r="22" spans="2:7" ht="27.75">
      <c r="B22" s="27" t="s">
        <v>64</v>
      </c>
      <c r="C22" s="39">
        <f>SUM(C20:C21)</f>
        <v>8000</v>
      </c>
      <c r="D22" s="39">
        <f>SUM(D20:D21)</f>
        <v>80000</v>
      </c>
      <c r="E22" s="37"/>
      <c r="F22" s="39">
        <f>SUM(F20:F21)</f>
        <v>38000</v>
      </c>
      <c r="G22" s="39">
        <f>SUM(G20:G21)</f>
        <v>50000</v>
      </c>
    </row>
    <row r="23" spans="2:7" ht="28.5" thickBot="1">
      <c r="B23" s="27" t="s">
        <v>65</v>
      </c>
      <c r="C23" s="40">
        <f>MAX(0,C19-C22)</f>
        <v>30000</v>
      </c>
      <c r="D23" s="40">
        <f>MAX(0,D19-D22)</f>
        <v>0</v>
      </c>
      <c r="E23" s="37"/>
      <c r="F23" s="40">
        <f>MAX(0,F19-F22)</f>
        <v>0</v>
      </c>
      <c r="G23" s="40">
        <f>MAX(0,G19-G22)</f>
        <v>0</v>
      </c>
    </row>
    <row r="24" spans="2:7" ht="38.25" thickTop="1">
      <c r="B24" s="27" t="s">
        <v>66</v>
      </c>
      <c r="C24" s="41">
        <v>0</v>
      </c>
      <c r="D24" s="41">
        <f>+D19-D22</f>
        <v>-30000</v>
      </c>
      <c r="E24" s="37"/>
      <c r="F24" s="41">
        <v>0</v>
      </c>
      <c r="G24" s="41">
        <f>+G19-G22</f>
        <v>0</v>
      </c>
    </row>
    <row r="25" spans="2:7" ht="19.5" customHeight="1">
      <c r="B25" s="27" t="s">
        <v>67</v>
      </c>
      <c r="C25" s="38">
        <f>D27</f>
        <v>0</v>
      </c>
      <c r="D25" s="38">
        <f>+C14</f>
        <v>50000</v>
      </c>
      <c r="E25" s="37"/>
      <c r="F25" s="38">
        <f>G27</f>
        <v>30000</v>
      </c>
      <c r="G25" s="38">
        <f>+F14</f>
        <v>50000</v>
      </c>
    </row>
    <row r="26" spans="2:7" ht="17.25" customHeight="1">
      <c r="B26" s="27" t="s">
        <v>68</v>
      </c>
      <c r="C26" s="38">
        <f>+C20</f>
        <v>0</v>
      </c>
      <c r="D26" s="38">
        <f>+D20</f>
        <v>50000</v>
      </c>
      <c r="E26" s="37"/>
      <c r="F26" s="38">
        <f>+F20</f>
        <v>30000</v>
      </c>
      <c r="G26" s="38">
        <f>+G20</f>
        <v>20000</v>
      </c>
    </row>
    <row r="27" spans="2:7" ht="17.25" customHeight="1">
      <c r="B27" s="27" t="s">
        <v>69</v>
      </c>
      <c r="C27" s="39">
        <f>+C25-C26</f>
        <v>0</v>
      </c>
      <c r="D27" s="39">
        <f>+D25-D26</f>
        <v>0</v>
      </c>
      <c r="E27" s="42"/>
      <c r="F27" s="39">
        <f>+F25-F26</f>
        <v>0</v>
      </c>
      <c r="G27" s="39">
        <f>+G25-G26</f>
        <v>30000</v>
      </c>
    </row>
    <row r="28" spans="2:7" ht="18.75">
      <c r="B28" s="29"/>
      <c r="C28" s="38"/>
      <c r="D28" s="38"/>
      <c r="E28" s="43"/>
      <c r="F28" s="38"/>
      <c r="G28" s="38"/>
    </row>
    <row r="29" spans="2:7" ht="17.25" customHeight="1">
      <c r="B29" s="30" t="s">
        <v>70</v>
      </c>
      <c r="C29" s="30" t="str">
        <f>+C7</f>
        <v>Mr Bean</v>
      </c>
      <c r="D29" s="30"/>
      <c r="F29" s="35" t="str">
        <f>+F7</f>
        <v>M Lachance</v>
      </c>
      <c r="G29" s="35"/>
    </row>
    <row r="30" spans="2:7" ht="21" customHeight="1">
      <c r="B30" s="30"/>
      <c r="C30" s="30">
        <f>+C14</f>
        <v>50000</v>
      </c>
      <c r="D30" s="30"/>
      <c r="E30" s="37"/>
      <c r="F30" s="30">
        <f>+F14</f>
        <v>50000</v>
      </c>
      <c r="G30" s="30"/>
    </row>
    <row r="31" spans="2:7" ht="27.75">
      <c r="B31" s="27"/>
      <c r="C31" s="32">
        <v>2003</v>
      </c>
      <c r="D31" s="32">
        <v>2004</v>
      </c>
      <c r="E31" s="37"/>
      <c r="F31" s="32">
        <v>2003</v>
      </c>
      <c r="G31" s="32">
        <v>2004</v>
      </c>
    </row>
    <row r="32" spans="2:7" ht="18.75">
      <c r="B32" s="27" t="s">
        <v>56</v>
      </c>
      <c r="C32" s="38">
        <v>30000</v>
      </c>
      <c r="D32" s="38">
        <v>20000</v>
      </c>
      <c r="F32" s="38">
        <v>30000</v>
      </c>
      <c r="G32" s="38">
        <v>20000</v>
      </c>
    </row>
    <row r="33" spans="2:7" ht="37.5">
      <c r="B33" s="27" t="s">
        <v>71</v>
      </c>
      <c r="C33" s="38">
        <v>8000</v>
      </c>
      <c r="D33" s="38">
        <v>30000</v>
      </c>
      <c r="F33" s="38">
        <v>8000</v>
      </c>
      <c r="G33" s="38">
        <v>30000</v>
      </c>
    </row>
    <row r="34" spans="2:7" ht="18.75">
      <c r="B34" s="27"/>
      <c r="C34" s="38"/>
      <c r="D34" s="38"/>
      <c r="F34" s="38"/>
      <c r="G34" s="38"/>
    </row>
    <row r="35" spans="2:7" ht="18.75">
      <c r="B35" s="27" t="s">
        <v>61</v>
      </c>
      <c r="C35" s="39">
        <f>+C32+C33</f>
        <v>38000</v>
      </c>
      <c r="D35" s="39">
        <f>+D32+D33</f>
        <v>50000</v>
      </c>
      <c r="F35" s="39">
        <f>+F32+F33</f>
        <v>38000</v>
      </c>
      <c r="G35" s="39">
        <f>+G32+G33</f>
        <v>50000</v>
      </c>
    </row>
    <row r="36" spans="2:7" ht="18.75">
      <c r="B36" s="27" t="s">
        <v>62</v>
      </c>
      <c r="C36" s="38"/>
      <c r="D36" s="38">
        <v>50000</v>
      </c>
      <c r="F36" s="38">
        <v>10000</v>
      </c>
      <c r="G36" s="38">
        <v>35000</v>
      </c>
    </row>
    <row r="37" spans="2:7" ht="37.5">
      <c r="B37" s="27" t="s">
        <v>72</v>
      </c>
      <c r="C37" s="38">
        <f>+C33*50%</f>
        <v>4000</v>
      </c>
      <c r="D37" s="38">
        <f>+D33*50%</f>
        <v>15000</v>
      </c>
      <c r="F37" s="38">
        <f>+F33*50%</f>
        <v>4000</v>
      </c>
      <c r="G37" s="38">
        <f>+G33*50%</f>
        <v>15000</v>
      </c>
    </row>
    <row r="38" spans="2:7" ht="18.75">
      <c r="B38" s="27" t="s">
        <v>64</v>
      </c>
      <c r="C38" s="39">
        <f>SUM(C36:C37)</f>
        <v>4000</v>
      </c>
      <c r="D38" s="39">
        <f>SUM(D36:D37)</f>
        <v>65000</v>
      </c>
      <c r="F38" s="39">
        <f>SUM(F36:F37)</f>
        <v>14000</v>
      </c>
      <c r="G38" s="39">
        <f>SUM(G36:G37)</f>
        <v>50000</v>
      </c>
    </row>
    <row r="39" spans="2:7" ht="19.5" thickBot="1">
      <c r="B39" s="27" t="s">
        <v>65</v>
      </c>
      <c r="C39" s="40">
        <f>MAX(0,C35-C38)</f>
        <v>34000</v>
      </c>
      <c r="D39" s="40">
        <f>MAX(0,D35-D38)</f>
        <v>0</v>
      </c>
      <c r="F39" s="40">
        <f>MAX(0,F35-F38)</f>
        <v>24000</v>
      </c>
      <c r="G39" s="40">
        <f>MAX(0,G35-G38)</f>
        <v>0</v>
      </c>
    </row>
    <row r="40" spans="2:7" ht="38.25" thickTop="1">
      <c r="B40" s="27" t="s">
        <v>66</v>
      </c>
      <c r="C40" s="41">
        <v>0</v>
      </c>
      <c r="D40" s="41">
        <f>+D35-D38</f>
        <v>-15000</v>
      </c>
      <c r="F40" s="41">
        <v>0</v>
      </c>
      <c r="G40" s="41">
        <f>+G35-G38</f>
        <v>0</v>
      </c>
    </row>
    <row r="41" spans="2:7" ht="27.75">
      <c r="B41" s="27" t="s">
        <v>67</v>
      </c>
      <c r="C41" s="38">
        <f>D43</f>
        <v>0</v>
      </c>
      <c r="D41" s="38">
        <f>+C30</f>
        <v>50000</v>
      </c>
      <c r="E41" s="37"/>
      <c r="F41" s="38">
        <f>G43</f>
        <v>15000</v>
      </c>
      <c r="G41" s="38">
        <f>+F30</f>
        <v>50000</v>
      </c>
    </row>
    <row r="42" spans="2:7" ht="27.75">
      <c r="B42" s="27" t="s">
        <v>68</v>
      </c>
      <c r="C42" s="38">
        <f>+C36</f>
        <v>0</v>
      </c>
      <c r="D42" s="38">
        <f>+D36</f>
        <v>50000</v>
      </c>
      <c r="E42" s="37"/>
      <c r="F42" s="38">
        <f>+F36</f>
        <v>10000</v>
      </c>
      <c r="G42" s="38">
        <f>+G36</f>
        <v>35000</v>
      </c>
    </row>
    <row r="43" spans="2:7" ht="27.75">
      <c r="B43" s="27" t="s">
        <v>69</v>
      </c>
      <c r="C43" s="39">
        <f>+C41-C42</f>
        <v>0</v>
      </c>
      <c r="D43" s="39">
        <f>+D41-D42</f>
        <v>0</v>
      </c>
      <c r="E43" s="42"/>
      <c r="F43" s="39">
        <f>+F41-F42</f>
        <v>5000</v>
      </c>
      <c r="G43" s="39">
        <f>+G41-G42</f>
        <v>15000</v>
      </c>
    </row>
    <row r="44" spans="2:7" ht="18.75">
      <c r="B44" s="29"/>
      <c r="C44" s="38"/>
      <c r="D44" s="38"/>
      <c r="E44" s="43"/>
      <c r="F44" s="38"/>
      <c r="G44" s="38"/>
    </row>
  </sheetData>
  <printOptions/>
  <pageMargins left="0.79" right="0.79" top="0.98" bottom="0.98" header="0.49" footer="0.49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7:G92"/>
  <sheetViews>
    <sheetView workbookViewId="0" topLeftCell="A1">
      <selection activeCell="D9" sqref="D9"/>
    </sheetView>
  </sheetViews>
  <sheetFormatPr defaultColWidth="12" defaultRowHeight="12.75"/>
  <cols>
    <col min="1" max="1" width="38.5" style="44" customWidth="1"/>
    <col min="2" max="2" width="99.66015625" style="44" customWidth="1"/>
    <col min="3" max="3" width="17.16015625" style="44" customWidth="1"/>
    <col min="4" max="4" width="29.16015625" style="44" customWidth="1"/>
    <col min="5" max="5" width="19.33203125" style="44" customWidth="1"/>
    <col min="6" max="6" width="21.16015625" style="44" customWidth="1"/>
    <col min="7" max="16384" width="12" style="44" customWidth="1"/>
  </cols>
  <sheetData>
    <row r="7" spans="1:3" ht="20.25">
      <c r="A7" s="44" t="s">
        <v>73</v>
      </c>
      <c r="C7" s="45"/>
    </row>
    <row r="8" spans="1:3" ht="20.25">
      <c r="A8" s="44" t="s">
        <v>74</v>
      </c>
      <c r="C8" s="45">
        <v>14000</v>
      </c>
    </row>
    <row r="9" spans="1:3" ht="20.25">
      <c r="A9" s="44" t="s">
        <v>75</v>
      </c>
      <c r="C9" s="45">
        <v>5000</v>
      </c>
    </row>
    <row r="10" spans="1:3" ht="20.25">
      <c r="A10" s="44" t="s">
        <v>76</v>
      </c>
      <c r="C10" s="45">
        <v>2000</v>
      </c>
    </row>
    <row r="11" spans="1:3" ht="20.25">
      <c r="A11" s="44" t="s">
        <v>77</v>
      </c>
      <c r="C11" s="45">
        <v>7000</v>
      </c>
    </row>
    <row r="12" spans="1:3" ht="20.25">
      <c r="A12" s="44" t="s">
        <v>78</v>
      </c>
      <c r="C12" s="45">
        <v>5500</v>
      </c>
    </row>
    <row r="13" spans="1:3" ht="20.25">
      <c r="A13" s="44" t="s">
        <v>79</v>
      </c>
      <c r="C13" s="45"/>
    </row>
    <row r="14" spans="1:3" ht="20.25">
      <c r="A14" s="44" t="s">
        <v>80</v>
      </c>
      <c r="C14" s="45">
        <v>1000</v>
      </c>
    </row>
    <row r="15" spans="1:3" ht="20.25">
      <c r="A15" s="44" t="s">
        <v>81</v>
      </c>
      <c r="C15" s="45">
        <v>400</v>
      </c>
    </row>
    <row r="16" spans="1:3" ht="20.25">
      <c r="A16" s="44" t="s">
        <v>82</v>
      </c>
      <c r="C16" s="45">
        <v>0</v>
      </c>
    </row>
    <row r="17" spans="1:3" ht="20.25">
      <c r="A17" s="44" t="s">
        <v>83</v>
      </c>
      <c r="C17" s="45">
        <v>500</v>
      </c>
    </row>
    <row r="18" spans="1:3" ht="20.25">
      <c r="A18" s="44" t="s">
        <v>84</v>
      </c>
      <c r="C18" s="45"/>
    </row>
    <row r="19" spans="1:3" ht="20.25">
      <c r="A19" s="44" t="s">
        <v>85</v>
      </c>
      <c r="C19" s="45">
        <v>2000</v>
      </c>
    </row>
    <row r="20" spans="1:3" ht="20.25">
      <c r="A20" s="44" t="s">
        <v>86</v>
      </c>
      <c r="C20" s="45">
        <v>45000</v>
      </c>
    </row>
    <row r="21" spans="1:3" ht="20.25">
      <c r="A21" s="44" t="s">
        <v>87</v>
      </c>
      <c r="C21" s="45">
        <v>37000</v>
      </c>
    </row>
    <row r="22" spans="1:3" ht="20.25">
      <c r="A22" s="44" t="s">
        <v>88</v>
      </c>
      <c r="C22" s="45">
        <v>2500</v>
      </c>
    </row>
    <row r="23" spans="1:3" ht="20.25">
      <c r="A23" s="44" t="s">
        <v>89</v>
      </c>
      <c r="C23" s="45">
        <v>1000</v>
      </c>
    </row>
    <row r="24" spans="1:3" ht="20.25">
      <c r="A24" s="44" t="s">
        <v>90</v>
      </c>
      <c r="C24" s="45">
        <v>9333</v>
      </c>
    </row>
    <row r="25" ht="20.25">
      <c r="B25" s="45"/>
    </row>
    <row r="26" ht="20.25">
      <c r="B26" s="45"/>
    </row>
    <row r="27" ht="20.25">
      <c r="B27" s="45"/>
    </row>
    <row r="30" spans="1:7" ht="20.25">
      <c r="A30" s="46"/>
      <c r="B30" s="46"/>
      <c r="C30" s="46"/>
      <c r="D30" s="46"/>
      <c r="E30" s="46"/>
      <c r="F30" s="46"/>
      <c r="G30" s="46"/>
    </row>
    <row r="31" spans="1:7" ht="21" thickBot="1">
      <c r="A31" s="47" t="s">
        <v>91</v>
      </c>
      <c r="B31" s="48" t="s">
        <v>92</v>
      </c>
      <c r="C31" s="48"/>
      <c r="D31" s="49" t="s">
        <v>93</v>
      </c>
      <c r="E31" s="49" t="s">
        <v>94</v>
      </c>
      <c r="F31" s="49" t="s">
        <v>95</v>
      </c>
      <c r="G31" s="46"/>
    </row>
    <row r="32" spans="1:7" ht="20.25">
      <c r="A32" s="50" t="s">
        <v>96</v>
      </c>
      <c r="B32" s="51"/>
      <c r="C32" s="51"/>
      <c r="D32" s="52"/>
      <c r="E32" s="52"/>
      <c r="F32" s="52"/>
      <c r="G32" s="46"/>
    </row>
    <row r="33" spans="1:7" ht="20.25">
      <c r="A33" s="50" t="s">
        <v>97</v>
      </c>
      <c r="B33" s="51" t="s">
        <v>98</v>
      </c>
      <c r="C33" s="51"/>
      <c r="D33" s="52"/>
      <c r="E33" s="52"/>
      <c r="F33" s="52"/>
      <c r="G33" s="46"/>
    </row>
    <row r="34" spans="1:7" ht="20.25">
      <c r="A34" s="50"/>
      <c r="B34" s="53" t="s">
        <v>99</v>
      </c>
      <c r="C34" s="53"/>
      <c r="D34" s="71">
        <f>+C8</f>
        <v>14000</v>
      </c>
      <c r="E34" s="71"/>
      <c r="F34" s="71"/>
      <c r="G34" s="46"/>
    </row>
    <row r="35" spans="1:7" ht="20.25">
      <c r="A35" s="46"/>
      <c r="B35" s="53" t="s">
        <v>100</v>
      </c>
      <c r="C35" s="53"/>
      <c r="D35" s="71">
        <f>+C9+C14</f>
        <v>6000</v>
      </c>
      <c r="E35" s="71"/>
      <c r="F35" s="71"/>
      <c r="G35" s="46"/>
    </row>
    <row r="36" spans="1:7" ht="20.25">
      <c r="A36" s="46"/>
      <c r="B36" s="53" t="s">
        <v>101</v>
      </c>
      <c r="C36" s="53"/>
      <c r="D36" s="71"/>
      <c r="E36" s="71"/>
      <c r="F36" s="71"/>
      <c r="G36" s="46"/>
    </row>
    <row r="37" spans="1:7" ht="20.25">
      <c r="A37" s="46"/>
      <c r="B37" s="53" t="s">
        <v>102</v>
      </c>
      <c r="C37" s="53"/>
      <c r="D37" s="71">
        <f>+C11</f>
        <v>7000</v>
      </c>
      <c r="E37" s="71"/>
      <c r="F37" s="71"/>
      <c r="G37" s="46"/>
    </row>
    <row r="38" spans="1:7" ht="20.25">
      <c r="A38" s="46"/>
      <c r="B38" s="53" t="s">
        <v>103</v>
      </c>
      <c r="C38" s="53"/>
      <c r="D38" s="71"/>
      <c r="E38" s="71"/>
      <c r="F38" s="71"/>
      <c r="G38" s="46"/>
    </row>
    <row r="39" spans="1:7" ht="20.25">
      <c r="A39" s="46"/>
      <c r="B39" s="53" t="s">
        <v>104</v>
      </c>
      <c r="C39" s="53"/>
      <c r="D39" s="71"/>
      <c r="E39" s="71"/>
      <c r="F39" s="71"/>
      <c r="G39" s="46"/>
    </row>
    <row r="40" spans="1:7" ht="20.25">
      <c r="A40" s="46"/>
      <c r="B40" s="53" t="s">
        <v>105</v>
      </c>
      <c r="C40" s="53"/>
      <c r="D40" s="71">
        <f>+C12</f>
        <v>5500</v>
      </c>
      <c r="E40" s="71"/>
      <c r="F40" s="71"/>
      <c r="G40" s="46"/>
    </row>
    <row r="41" spans="1:7" ht="21" thickBot="1">
      <c r="A41" s="46"/>
      <c r="B41" s="54"/>
      <c r="C41" s="54"/>
      <c r="D41" s="72">
        <f>SUM(D34:D40)</f>
        <v>32500</v>
      </c>
      <c r="E41" s="72">
        <f>+D41</f>
        <v>32500</v>
      </c>
      <c r="F41" s="72"/>
      <c r="G41" s="46"/>
    </row>
    <row r="42" spans="1:7" ht="20.25">
      <c r="A42" s="46"/>
      <c r="B42" s="51" t="s">
        <v>106</v>
      </c>
      <c r="C42" s="51"/>
      <c r="D42" s="71"/>
      <c r="E42" s="71"/>
      <c r="F42" s="71"/>
      <c r="G42" s="46"/>
    </row>
    <row r="43" spans="1:7" ht="20.25">
      <c r="A43" s="46"/>
      <c r="B43" s="53" t="s">
        <v>107</v>
      </c>
      <c r="C43" s="53"/>
      <c r="D43" s="71">
        <f>+(C20-C21)*50%</f>
        <v>4000</v>
      </c>
      <c r="E43" s="71"/>
      <c r="F43" s="71"/>
      <c r="G43" s="46"/>
    </row>
    <row r="44" spans="1:7" ht="20.25">
      <c r="A44" s="46"/>
      <c r="B44" s="53" t="s">
        <v>108</v>
      </c>
      <c r="C44" s="53"/>
      <c r="D44" s="71">
        <f>+C15-400</f>
        <v>0</v>
      </c>
      <c r="E44" s="71"/>
      <c r="F44" s="71"/>
      <c r="G44" s="46"/>
    </row>
    <row r="45" spans="1:7" ht="21" thickBot="1">
      <c r="A45" s="46"/>
      <c r="B45" s="54"/>
      <c r="C45" s="54"/>
      <c r="D45" s="72">
        <f>SUM(D43:D44)</f>
        <v>4000</v>
      </c>
      <c r="E45" s="72">
        <f>+E41+D45</f>
        <v>36500</v>
      </c>
      <c r="F45" s="72"/>
      <c r="G45" s="46"/>
    </row>
    <row r="46" spans="1:7" ht="20.25">
      <c r="A46" s="46"/>
      <c r="B46" s="51"/>
      <c r="C46" s="51"/>
      <c r="D46" s="71"/>
      <c r="E46" s="71"/>
      <c r="F46" s="71"/>
      <c r="G46" s="46"/>
    </row>
    <row r="47" spans="1:7" ht="20.25">
      <c r="A47" s="46"/>
      <c r="B47" s="51" t="s">
        <v>109</v>
      </c>
      <c r="C47" s="51"/>
      <c r="D47" s="71"/>
      <c r="E47" s="71"/>
      <c r="F47" s="71"/>
      <c r="G47" s="46"/>
    </row>
    <row r="48" spans="1:7" ht="20.25">
      <c r="A48" s="46"/>
      <c r="B48" s="53" t="s">
        <v>110</v>
      </c>
      <c r="C48" s="53"/>
      <c r="D48" s="71"/>
      <c r="E48" s="71"/>
      <c r="F48" s="71"/>
      <c r="G48" s="46"/>
    </row>
    <row r="49" spans="1:7" ht="20.25">
      <c r="A49" s="46"/>
      <c r="B49" s="53" t="s">
        <v>111</v>
      </c>
      <c r="C49" s="53"/>
      <c r="D49" s="71"/>
      <c r="E49" s="71"/>
      <c r="F49" s="71"/>
      <c r="G49" s="46"/>
    </row>
    <row r="50" spans="1:7" ht="20.25">
      <c r="A50" s="46"/>
      <c r="B50" s="53" t="s">
        <v>112</v>
      </c>
      <c r="C50" s="53"/>
      <c r="D50" s="71"/>
      <c r="E50" s="71"/>
      <c r="F50" s="71"/>
      <c r="G50" s="46"/>
    </row>
    <row r="51" spans="1:7" ht="20.25">
      <c r="A51" s="46"/>
      <c r="B51" s="53" t="s">
        <v>113</v>
      </c>
      <c r="C51" s="53"/>
      <c r="D51" s="73"/>
      <c r="E51" s="71"/>
      <c r="F51" s="71"/>
      <c r="G51" s="46"/>
    </row>
    <row r="52" spans="1:7" ht="21" thickBot="1">
      <c r="A52" s="46"/>
      <c r="B52" s="54"/>
      <c r="C52" s="54"/>
      <c r="D52" s="72">
        <f>SUM(D48:D51)</f>
        <v>0</v>
      </c>
      <c r="E52" s="72">
        <f>+E45-D52</f>
        <v>36500</v>
      </c>
      <c r="F52" s="72"/>
      <c r="G52" s="46"/>
    </row>
    <row r="53" spans="1:7" ht="20.25">
      <c r="A53" s="46"/>
      <c r="B53" s="51" t="s">
        <v>114</v>
      </c>
      <c r="C53" s="51"/>
      <c r="D53" s="71"/>
      <c r="E53" s="71"/>
      <c r="F53" s="71"/>
      <c r="G53" s="46"/>
    </row>
    <row r="54" spans="1:7" ht="20.25">
      <c r="A54" s="46"/>
      <c r="B54" s="51"/>
      <c r="C54" s="51"/>
      <c r="D54" s="71"/>
      <c r="E54" s="71"/>
      <c r="F54" s="71"/>
      <c r="G54" s="46"/>
    </row>
    <row r="55" spans="1:7" ht="20.25">
      <c r="A55" s="46"/>
      <c r="B55" s="53" t="s">
        <v>115</v>
      </c>
      <c r="C55" s="53"/>
      <c r="D55" s="71"/>
      <c r="E55" s="71"/>
      <c r="F55" s="71"/>
      <c r="G55" s="46"/>
    </row>
    <row r="56" spans="1:7" ht="20.25">
      <c r="A56" s="46"/>
      <c r="B56" s="53" t="s">
        <v>116</v>
      </c>
      <c r="C56" s="53"/>
      <c r="D56" s="71">
        <f>+C19</f>
        <v>2000</v>
      </c>
      <c r="E56" s="71"/>
      <c r="F56" s="71"/>
      <c r="G56" s="46"/>
    </row>
    <row r="57" spans="1:7" ht="20.25">
      <c r="A57" s="46"/>
      <c r="B57" s="53" t="s">
        <v>117</v>
      </c>
      <c r="C57" s="53"/>
      <c r="D57" s="71"/>
      <c r="E57" s="71"/>
      <c r="F57" s="71"/>
      <c r="G57" s="46"/>
    </row>
    <row r="58" spans="1:7" ht="20.25">
      <c r="A58" s="46"/>
      <c r="B58" s="53" t="s">
        <v>118</v>
      </c>
      <c r="C58" s="53"/>
      <c r="D58" s="71">
        <f>+C19*50%</f>
        <v>1000</v>
      </c>
      <c r="E58" s="71"/>
      <c r="F58" s="71"/>
      <c r="G58" s="46"/>
    </row>
    <row r="59" spans="1:7" ht="21" thickBot="1">
      <c r="A59" s="46"/>
      <c r="B59" s="54"/>
      <c r="C59" s="54"/>
      <c r="D59" s="72">
        <f>SUM(D55:D58)</f>
        <v>3000</v>
      </c>
      <c r="E59" s="72">
        <f>+MAX(E52-D59,0)</f>
        <v>33500</v>
      </c>
      <c r="F59" s="72">
        <f>+MAX(0,D59-E52)</f>
        <v>0</v>
      </c>
      <c r="G59" s="46"/>
    </row>
    <row r="60" spans="1:7" ht="20.25">
      <c r="A60" s="46"/>
      <c r="B60" s="51"/>
      <c r="C60" s="51"/>
      <c r="D60" s="68"/>
      <c r="E60" s="68"/>
      <c r="F60" s="68"/>
      <c r="G60" s="46"/>
    </row>
    <row r="61" spans="1:7" ht="20.25">
      <c r="A61" s="46"/>
      <c r="B61" s="46"/>
      <c r="C61" s="46"/>
      <c r="D61" s="69"/>
      <c r="E61" s="69"/>
      <c r="F61" s="69"/>
      <c r="G61" s="46"/>
    </row>
    <row r="62" spans="1:7" ht="20.25">
      <c r="A62" s="46"/>
      <c r="B62" s="46"/>
      <c r="C62" s="46"/>
      <c r="D62" s="69"/>
      <c r="E62" s="69"/>
      <c r="F62" s="69"/>
      <c r="G62" s="46"/>
    </row>
    <row r="63" spans="1:7" ht="21" thickBot="1">
      <c r="A63" s="50"/>
      <c r="B63" s="48" t="s">
        <v>119</v>
      </c>
      <c r="C63" s="48"/>
      <c r="D63" s="49" t="s">
        <v>93</v>
      </c>
      <c r="E63" s="49" t="s">
        <v>94</v>
      </c>
      <c r="F63" s="49" t="s">
        <v>95</v>
      </c>
      <c r="G63" s="46"/>
    </row>
    <row r="64" spans="1:7" ht="20.25">
      <c r="A64" s="47" t="s">
        <v>91</v>
      </c>
      <c r="B64" s="53" t="s">
        <v>120</v>
      </c>
      <c r="C64" s="74"/>
      <c r="D64" s="75"/>
      <c r="E64" s="75">
        <f>+E59</f>
        <v>33500</v>
      </c>
      <c r="F64" s="75"/>
      <c r="G64" s="46"/>
    </row>
    <row r="65" spans="1:7" ht="20.25">
      <c r="A65" s="47" t="s">
        <v>121</v>
      </c>
      <c r="B65" s="53"/>
      <c r="C65" s="74"/>
      <c r="D65" s="75"/>
      <c r="E65" s="75"/>
      <c r="F65" s="75"/>
      <c r="G65" s="46"/>
    </row>
    <row r="66" spans="1:7" ht="20.25">
      <c r="A66" s="46"/>
      <c r="B66" s="53" t="s">
        <v>122</v>
      </c>
      <c r="C66" s="74"/>
      <c r="D66" s="75"/>
      <c r="E66" s="75"/>
      <c r="F66" s="75"/>
      <c r="G66" s="46"/>
    </row>
    <row r="67" spans="1:7" ht="20.25">
      <c r="A67" s="46"/>
      <c r="B67" s="53" t="s">
        <v>160</v>
      </c>
      <c r="C67" s="74"/>
      <c r="D67" s="75"/>
      <c r="E67" s="75"/>
      <c r="F67" s="75"/>
      <c r="G67" s="46"/>
    </row>
    <row r="68" spans="1:7" ht="20.25">
      <c r="A68" s="46"/>
      <c r="B68" s="53" t="s">
        <v>123</v>
      </c>
      <c r="C68" s="74"/>
      <c r="D68" s="75"/>
      <c r="E68" s="75"/>
      <c r="F68" s="75"/>
      <c r="G68" s="46"/>
    </row>
    <row r="69" spans="1:7" ht="20.25">
      <c r="A69" s="46"/>
      <c r="B69" s="53" t="s">
        <v>124</v>
      </c>
      <c r="C69" s="74"/>
      <c r="D69" s="75">
        <f>+MIN(C22,C14)</f>
        <v>1000</v>
      </c>
      <c r="E69" s="75"/>
      <c r="F69" s="75"/>
      <c r="G69" s="46"/>
    </row>
    <row r="70" spans="1:7" ht="20.25">
      <c r="A70" s="46"/>
      <c r="B70" s="53" t="s">
        <v>125</v>
      </c>
      <c r="C70" s="74"/>
      <c r="D70" s="75">
        <f>+MIN(+C24,D43)</f>
        <v>4000</v>
      </c>
      <c r="E70" s="75"/>
      <c r="F70" s="75"/>
      <c r="G70" s="46"/>
    </row>
    <row r="71" spans="1:7" ht="20.25">
      <c r="A71" s="46"/>
      <c r="B71" s="53" t="s">
        <v>126</v>
      </c>
      <c r="C71" s="74"/>
      <c r="D71" s="75"/>
      <c r="E71" s="75"/>
      <c r="F71" s="75"/>
      <c r="G71" s="46"/>
    </row>
    <row r="72" spans="1:7" ht="20.25">
      <c r="A72" s="46"/>
      <c r="B72" s="53" t="s">
        <v>127</v>
      </c>
      <c r="C72" s="74"/>
      <c r="D72" s="75"/>
      <c r="E72" s="75"/>
      <c r="F72" s="75"/>
      <c r="G72" s="46"/>
    </row>
    <row r="73" spans="1:7" ht="20.25">
      <c r="A73" s="46"/>
      <c r="B73" s="53"/>
      <c r="C73" s="74"/>
      <c r="D73" s="76">
        <f>SUM(D67:D72)</f>
        <v>5000</v>
      </c>
      <c r="E73" s="76">
        <f>+D73</f>
        <v>5000</v>
      </c>
      <c r="F73" s="75"/>
      <c r="G73" s="46"/>
    </row>
    <row r="74" spans="1:7" ht="21" thickBot="1">
      <c r="A74" s="46"/>
      <c r="B74" s="53" t="s">
        <v>128</v>
      </c>
      <c r="C74" s="74"/>
      <c r="D74" s="75"/>
      <c r="E74" s="77">
        <f>+E64-E73</f>
        <v>28500</v>
      </c>
      <c r="F74" s="75"/>
      <c r="G74" s="46"/>
    </row>
    <row r="75" spans="1:7" ht="21" thickTop="1">
      <c r="A75" s="46"/>
      <c r="B75" s="46"/>
      <c r="C75" s="46"/>
      <c r="D75" s="69"/>
      <c r="E75" s="69"/>
      <c r="F75" s="69"/>
      <c r="G75" s="46"/>
    </row>
    <row r="76" spans="1:7" ht="20.25">
      <c r="A76" s="46"/>
      <c r="B76" s="46"/>
      <c r="C76" s="46"/>
      <c r="D76" s="69"/>
      <c r="E76" s="69"/>
      <c r="F76" s="69"/>
      <c r="G76" s="46"/>
    </row>
    <row r="77" spans="1:7" ht="21" thickBot="1">
      <c r="A77" s="47" t="s">
        <v>129</v>
      </c>
      <c r="B77" s="48" t="s">
        <v>130</v>
      </c>
      <c r="C77" s="48"/>
      <c r="D77" s="49" t="s">
        <v>93</v>
      </c>
      <c r="E77" s="49" t="s">
        <v>94</v>
      </c>
      <c r="F77" s="49" t="s">
        <v>95</v>
      </c>
      <c r="G77" s="55"/>
    </row>
    <row r="78" spans="1:7" ht="20.25">
      <c r="A78" s="50"/>
      <c r="B78" s="53"/>
      <c r="C78" s="55"/>
      <c r="D78" s="70"/>
      <c r="E78" s="70"/>
      <c r="F78" s="70"/>
      <c r="G78" s="55"/>
    </row>
    <row r="79" spans="1:7" ht="20.25">
      <c r="A79" s="50"/>
      <c r="B79" s="53" t="s">
        <v>131</v>
      </c>
      <c r="C79" s="55"/>
      <c r="D79" s="70"/>
      <c r="E79" s="70"/>
      <c r="F79" s="70"/>
      <c r="G79" s="55"/>
    </row>
    <row r="80" spans="1:7" ht="20.25">
      <c r="A80" s="46"/>
      <c r="B80" s="53" t="s">
        <v>132</v>
      </c>
      <c r="C80" s="55"/>
      <c r="D80" s="70"/>
      <c r="E80" s="70"/>
      <c r="F80" s="70"/>
      <c r="G80" s="55"/>
    </row>
    <row r="81" spans="1:7" ht="20.25">
      <c r="A81" s="46"/>
      <c r="B81" s="53" t="s">
        <v>128</v>
      </c>
      <c r="C81" s="55"/>
      <c r="D81" s="56">
        <f>+E74</f>
        <v>28500</v>
      </c>
      <c r="E81" s="57" t="s">
        <v>133</v>
      </c>
      <c r="F81" s="56"/>
      <c r="G81" s="56"/>
    </row>
    <row r="82" spans="1:7" ht="20.25">
      <c r="A82" s="46"/>
      <c r="B82" s="53" t="s">
        <v>134</v>
      </c>
      <c r="C82" s="55"/>
      <c r="D82" s="58">
        <v>35000</v>
      </c>
      <c r="E82" s="59">
        <v>0.16</v>
      </c>
      <c r="F82" s="58">
        <v>5149</v>
      </c>
      <c r="G82" s="56"/>
    </row>
    <row r="83" spans="1:7" ht="20.25">
      <c r="A83" s="46"/>
      <c r="B83" s="53" t="s">
        <v>135</v>
      </c>
      <c r="C83" s="55"/>
      <c r="D83" s="58">
        <f>D81-D82</f>
        <v>-6500</v>
      </c>
      <c r="E83" s="59">
        <v>0.22</v>
      </c>
      <c r="F83" s="58">
        <v>3611.74</v>
      </c>
      <c r="G83" s="60"/>
    </row>
    <row r="84" spans="1:7" ht="20.25">
      <c r="A84" s="46"/>
      <c r="B84" s="53"/>
      <c r="C84" s="55"/>
      <c r="D84" s="58"/>
      <c r="E84" s="58"/>
      <c r="F84" s="58">
        <f>F82+F83</f>
        <v>8760.74</v>
      </c>
      <c r="G84" s="58"/>
    </row>
    <row r="85" spans="1:7" ht="20.25">
      <c r="A85" s="46"/>
      <c r="B85" s="53" t="s">
        <v>136</v>
      </c>
      <c r="C85" s="55"/>
      <c r="D85" s="56">
        <v>1282</v>
      </c>
      <c r="E85" s="56"/>
      <c r="F85" s="56"/>
      <c r="G85" s="61"/>
    </row>
    <row r="86" spans="1:7" ht="20.25">
      <c r="A86" s="46"/>
      <c r="B86" s="53" t="s">
        <v>137</v>
      </c>
      <c r="C86" s="55"/>
      <c r="D86" s="56">
        <v>124</v>
      </c>
      <c r="E86" s="56"/>
      <c r="F86" s="56"/>
      <c r="G86" s="61"/>
    </row>
    <row r="87" spans="1:7" ht="20.25">
      <c r="A87" s="46"/>
      <c r="B87" s="53" t="s">
        <v>138</v>
      </c>
      <c r="C87" s="55"/>
      <c r="D87" s="56">
        <v>293</v>
      </c>
      <c r="E87" s="56"/>
      <c r="F87" s="56"/>
      <c r="G87" s="61"/>
    </row>
    <row r="88" spans="1:7" ht="20.25">
      <c r="A88" s="46"/>
      <c r="B88" s="53"/>
      <c r="C88" s="55"/>
      <c r="D88" s="60">
        <f>SUM(D85:D87)</f>
        <v>1699</v>
      </c>
      <c r="E88" s="60"/>
      <c r="F88" s="60">
        <f>+D88</f>
        <v>1699</v>
      </c>
      <c r="G88" s="62"/>
    </row>
    <row r="89" spans="1:7" ht="20.25">
      <c r="A89" s="46"/>
      <c r="B89" s="53" t="s">
        <v>139</v>
      </c>
      <c r="C89" s="55"/>
      <c r="D89" s="56"/>
      <c r="E89" s="56"/>
      <c r="F89" s="58">
        <f>+F84-F88</f>
        <v>7061.74</v>
      </c>
      <c r="G89" s="63"/>
    </row>
    <row r="90" spans="1:7" ht="20.25">
      <c r="A90" s="46"/>
      <c r="B90" s="53" t="s">
        <v>140</v>
      </c>
      <c r="C90" s="55"/>
      <c r="D90" s="59">
        <v>0.165</v>
      </c>
      <c r="E90" s="58"/>
      <c r="F90" s="58">
        <f>+D90*F89</f>
        <v>1165.1871</v>
      </c>
      <c r="G90" s="63"/>
    </row>
    <row r="91" spans="1:7" ht="21" thickBot="1">
      <c r="A91" s="46"/>
      <c r="B91" s="53" t="s">
        <v>141</v>
      </c>
      <c r="C91" s="55"/>
      <c r="D91" s="56"/>
      <c r="E91" s="56"/>
      <c r="F91" s="64">
        <f>+F89-F90</f>
        <v>5896.5529</v>
      </c>
      <c r="G91" s="65"/>
    </row>
    <row r="92" spans="1:7" ht="21" thickTop="1">
      <c r="A92" s="46"/>
      <c r="B92" s="46"/>
      <c r="C92" s="46"/>
      <c r="D92" s="66"/>
      <c r="E92" s="66"/>
      <c r="F92" s="67"/>
      <c r="G92" s="66"/>
    </row>
  </sheetData>
  <printOptions/>
  <pageMargins left="0.79" right="0.79" top="0.98" bottom="0.98" header="0.49" footer="0.49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8" sqref="F8"/>
    </sheetView>
  </sheetViews>
  <sheetFormatPr defaultColWidth="12" defaultRowHeight="12.75"/>
  <cols>
    <col min="1" max="16384" width="12" style="29" customWidth="1"/>
  </cols>
  <sheetData/>
  <printOptions/>
  <pageMargins left="0.79" right="0.79" top="0.98" bottom="0.98" header="0.49" footer="0.49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5:J34"/>
  <sheetViews>
    <sheetView showGridLines="0" workbookViewId="0" topLeftCell="A1">
      <selection activeCell="A2" sqref="A2"/>
    </sheetView>
  </sheetViews>
  <sheetFormatPr defaultColWidth="12" defaultRowHeight="12.75"/>
  <cols>
    <col min="1" max="1" width="32.16015625" style="29" customWidth="1"/>
    <col min="2" max="2" width="17.16015625" style="29" customWidth="1"/>
    <col min="3" max="3" width="3.33203125" style="29" customWidth="1"/>
    <col min="4" max="4" width="17.16015625" style="29" customWidth="1"/>
    <col min="5" max="5" width="4.5" style="29" customWidth="1"/>
    <col min="6" max="6" width="17.16015625" style="29" customWidth="1"/>
    <col min="7" max="7" width="3" style="29" customWidth="1"/>
    <col min="8" max="16384" width="12" style="29" customWidth="1"/>
  </cols>
  <sheetData>
    <row r="5" spans="1:10" ht="18.75">
      <c r="A5" s="113" t="s">
        <v>202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8.75">
      <c r="A6" s="113"/>
      <c r="B6" s="113"/>
      <c r="C6" s="113"/>
      <c r="D6" s="113"/>
      <c r="E6" s="113"/>
      <c r="F6" s="113"/>
      <c r="G6" s="113"/>
      <c r="H6" s="113"/>
      <c r="I6" s="113"/>
      <c r="J6" s="113"/>
    </row>
    <row r="7" spans="1:10" ht="37.5">
      <c r="A7" s="113" t="s">
        <v>142</v>
      </c>
      <c r="B7" s="113">
        <v>130</v>
      </c>
      <c r="C7" s="113"/>
      <c r="D7" s="113" t="s">
        <v>143</v>
      </c>
      <c r="E7" s="113"/>
      <c r="F7" s="113" t="s">
        <v>144</v>
      </c>
      <c r="G7" s="113"/>
      <c r="H7" s="113"/>
      <c r="I7" s="113"/>
      <c r="J7" s="113"/>
    </row>
    <row r="8" spans="1:10" ht="37.5">
      <c r="A8" s="113" t="s">
        <v>145</v>
      </c>
      <c r="B8" s="113">
        <v>110</v>
      </c>
      <c r="C8" s="113"/>
      <c r="D8" s="113" t="s">
        <v>143</v>
      </c>
      <c r="E8" s="113"/>
      <c r="F8" s="113" t="s">
        <v>146</v>
      </c>
      <c r="G8" s="113"/>
      <c r="H8" s="113"/>
      <c r="I8" s="113"/>
      <c r="J8" s="113"/>
    </row>
    <row r="9" spans="1:10" ht="37.5">
      <c r="A9" s="113" t="s">
        <v>147</v>
      </c>
      <c r="B9" s="113">
        <v>25000</v>
      </c>
      <c r="C9" s="113"/>
      <c r="D9" s="113" t="s">
        <v>148</v>
      </c>
      <c r="E9" s="113"/>
      <c r="F9" s="113"/>
      <c r="G9" s="113"/>
      <c r="H9" s="113"/>
      <c r="I9" s="113"/>
      <c r="J9" s="113"/>
    </row>
    <row r="10" spans="1:10" ht="18">
      <c r="A10" s="114"/>
      <c r="B10" s="114"/>
      <c r="C10" s="114"/>
      <c r="D10" s="114"/>
      <c r="E10" s="114"/>
      <c r="F10" s="114"/>
      <c r="G10" s="114"/>
      <c r="H10" s="114"/>
      <c r="I10" s="114"/>
      <c r="J10" s="114"/>
    </row>
    <row r="11" spans="1:10" ht="57" thickBot="1">
      <c r="A11" s="115" t="s">
        <v>149</v>
      </c>
      <c r="B11" s="115"/>
      <c r="C11" s="115"/>
      <c r="D11" s="115"/>
      <c r="E11" s="115"/>
      <c r="F11" s="115"/>
      <c r="G11" s="115"/>
      <c r="H11" s="115"/>
      <c r="I11" s="115"/>
      <c r="J11" s="115"/>
    </row>
    <row r="12" spans="1:10" ht="18.75">
      <c r="A12" s="116"/>
      <c r="B12" s="116"/>
      <c r="C12" s="116"/>
      <c r="D12" s="116"/>
      <c r="E12" s="116"/>
      <c r="F12" s="116"/>
      <c r="G12" s="116"/>
      <c r="H12" s="116"/>
      <c r="I12" s="116"/>
      <c r="J12" s="116"/>
    </row>
    <row r="13" spans="1:10" ht="18.75">
      <c r="A13" s="116" t="s">
        <v>150</v>
      </c>
      <c r="B13" s="116">
        <v>1250</v>
      </c>
      <c r="C13" s="116"/>
      <c r="D13" s="116"/>
      <c r="E13" s="116"/>
      <c r="F13" s="116"/>
      <c r="G13" s="116"/>
      <c r="H13" s="116"/>
      <c r="I13" s="116"/>
      <c r="J13" s="116"/>
    </row>
    <row r="14" spans="1:10" ht="18.75">
      <c r="A14" s="116" t="s">
        <v>151</v>
      </c>
      <c r="B14" s="116">
        <v>1350</v>
      </c>
      <c r="C14" s="116"/>
      <c r="D14" s="116"/>
      <c r="E14" s="116"/>
      <c r="F14" s="116"/>
      <c r="G14" s="116"/>
      <c r="H14" s="116"/>
      <c r="I14" s="116"/>
      <c r="J14" s="116"/>
    </row>
    <row r="15" spans="1:10" ht="18.75">
      <c r="A15" s="116" t="s">
        <v>152</v>
      </c>
      <c r="B15" s="116">
        <v>1450</v>
      </c>
      <c r="C15" s="116"/>
      <c r="D15" s="116"/>
      <c r="E15" s="116"/>
      <c r="F15" s="116"/>
      <c r="G15" s="116"/>
      <c r="H15" s="116"/>
      <c r="I15" s="116"/>
      <c r="J15" s="116"/>
    </row>
    <row r="16" spans="1:10" ht="18.75">
      <c r="A16" s="116" t="s">
        <v>161</v>
      </c>
      <c r="B16" s="116">
        <v>900</v>
      </c>
      <c r="C16" s="116"/>
      <c r="D16" s="116"/>
      <c r="E16" s="116"/>
      <c r="F16" s="116"/>
      <c r="G16" s="116"/>
      <c r="H16" s="116"/>
      <c r="I16" s="116"/>
      <c r="J16" s="116"/>
    </row>
    <row r="17" spans="1:10" ht="18.75">
      <c r="A17" s="116" t="s">
        <v>162</v>
      </c>
      <c r="B17" s="116">
        <v>1199</v>
      </c>
      <c r="C17" s="116"/>
      <c r="D17" s="116"/>
      <c r="E17" s="116"/>
      <c r="F17" s="116"/>
      <c r="G17" s="116"/>
      <c r="H17" s="116"/>
      <c r="I17" s="116"/>
      <c r="J17" s="116"/>
    </row>
    <row r="18" spans="1:10" ht="18.7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thickBot="1">
      <c r="A19" s="112" t="s">
        <v>201</v>
      </c>
      <c r="B19" s="112"/>
      <c r="C19" s="112"/>
      <c r="D19" s="112"/>
      <c r="E19" s="112"/>
      <c r="F19" s="112"/>
      <c r="G19" s="112"/>
      <c r="H19" s="112"/>
      <c r="I19" s="112"/>
      <c r="J19" s="27"/>
    </row>
    <row r="20" spans="1:10" ht="18.75">
      <c r="A20" s="27" t="s">
        <v>153</v>
      </c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8.75">
      <c r="A21" s="27" t="s">
        <v>154</v>
      </c>
      <c r="B21" s="27">
        <f>+B7</f>
        <v>130</v>
      </c>
      <c r="C21" s="27" t="s">
        <v>155</v>
      </c>
      <c r="D21" s="27">
        <v>7.5</v>
      </c>
      <c r="E21" s="27" t="s">
        <v>155</v>
      </c>
      <c r="F21" s="117">
        <v>0.5</v>
      </c>
      <c r="G21" s="27" t="s">
        <v>156</v>
      </c>
      <c r="H21" s="118">
        <f>+B21*D21*F21</f>
        <v>487.5</v>
      </c>
      <c r="I21" s="118"/>
      <c r="J21" s="27"/>
    </row>
    <row r="22" spans="1:10" ht="18.75">
      <c r="A22" s="27"/>
      <c r="B22" s="27">
        <f>+B8</f>
        <v>110</v>
      </c>
      <c r="C22" s="27" t="s">
        <v>155</v>
      </c>
      <c r="D22" s="27">
        <v>15</v>
      </c>
      <c r="E22" s="27" t="s">
        <v>155</v>
      </c>
      <c r="F22" s="117">
        <v>1</v>
      </c>
      <c r="G22" s="27" t="s">
        <v>156</v>
      </c>
      <c r="H22" s="118">
        <f>+B22*D22*F22</f>
        <v>1650</v>
      </c>
      <c r="I22" s="118"/>
      <c r="J22" s="27"/>
    </row>
    <row r="23" spans="1:10" ht="19.5" thickBot="1">
      <c r="A23" s="27"/>
      <c r="B23" s="27"/>
      <c r="C23" s="27"/>
      <c r="D23" s="27"/>
      <c r="E23" s="27"/>
      <c r="F23" s="27"/>
      <c r="G23" s="27"/>
      <c r="H23" s="119">
        <f>SUM(H21:H22)</f>
        <v>2137.5</v>
      </c>
      <c r="I23" s="119">
        <f>+H23</f>
        <v>2137.5</v>
      </c>
      <c r="J23" s="27"/>
    </row>
    <row r="24" spans="1:10" ht="19.5" thickTop="1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37.5">
      <c r="A25" s="27" t="s">
        <v>157</v>
      </c>
      <c r="B25" s="27" t="s">
        <v>200</v>
      </c>
      <c r="C25" s="27"/>
      <c r="D25" s="27"/>
      <c r="E25" s="27"/>
      <c r="F25" s="27"/>
      <c r="G25" s="27"/>
      <c r="H25" s="27"/>
      <c r="I25" s="27"/>
      <c r="J25" s="27"/>
    </row>
    <row r="26" spans="1:10" ht="37.5">
      <c r="A26" s="27"/>
      <c r="B26" s="27" t="s">
        <v>158</v>
      </c>
      <c r="C26" s="27"/>
      <c r="D26" s="27">
        <f>MAX(B13:B17)</f>
        <v>1450</v>
      </c>
      <c r="E26" s="27"/>
      <c r="F26" s="27"/>
      <c r="G26" s="27"/>
      <c r="H26" s="27"/>
      <c r="I26" s="27"/>
      <c r="J26" s="27"/>
    </row>
    <row r="27" spans="1:10" ht="18.75">
      <c r="A27" s="27"/>
      <c r="B27" s="27"/>
      <c r="C27" s="27"/>
      <c r="D27" s="27">
        <f>LARGE(B13:B17,2)</f>
        <v>1350</v>
      </c>
      <c r="E27" s="27"/>
      <c r="F27" s="27"/>
      <c r="G27" s="27"/>
      <c r="H27" s="27"/>
      <c r="I27" s="27"/>
      <c r="J27" s="27"/>
    </row>
    <row r="28" spans="1:10" ht="18.75">
      <c r="A28" s="27"/>
      <c r="B28" s="27"/>
      <c r="C28" s="27"/>
      <c r="D28" s="27">
        <f>SUM(D26:D27)</f>
        <v>2800</v>
      </c>
      <c r="E28" s="27"/>
      <c r="F28" s="27">
        <f>+D28</f>
        <v>2800</v>
      </c>
      <c r="G28" s="27"/>
      <c r="H28" s="27"/>
      <c r="I28" s="27"/>
      <c r="J28" s="27"/>
    </row>
    <row r="29" spans="1:10" ht="56.25">
      <c r="A29" s="27"/>
      <c r="B29" s="27" t="s">
        <v>159</v>
      </c>
      <c r="C29" s="27"/>
      <c r="D29" s="27"/>
      <c r="E29" s="27"/>
      <c r="F29" s="27"/>
      <c r="G29" s="27"/>
      <c r="H29" s="27"/>
      <c r="I29" s="27"/>
      <c r="J29" s="27"/>
    </row>
    <row r="30" spans="1:10" ht="18.75">
      <c r="A30" s="27"/>
      <c r="B30" s="27">
        <f>B9</f>
        <v>25000</v>
      </c>
      <c r="C30" s="27" t="s">
        <v>155</v>
      </c>
      <c r="D30" s="27">
        <v>0.25</v>
      </c>
      <c r="E30" s="27" t="s">
        <v>156</v>
      </c>
      <c r="F30" s="27">
        <f>+B30*D30</f>
        <v>6250</v>
      </c>
      <c r="G30" s="27"/>
      <c r="H30" s="120">
        <f>MIN(F28:F30)</f>
        <v>2800</v>
      </c>
      <c r="I30" s="120">
        <f>+H30</f>
        <v>2800</v>
      </c>
      <c r="J30" s="27"/>
    </row>
    <row r="31" spans="1:10" ht="19.5" thickBot="1">
      <c r="A31" s="27"/>
      <c r="B31" s="27"/>
      <c r="C31" s="27"/>
      <c r="D31" s="27"/>
      <c r="E31" s="27"/>
      <c r="F31" s="27"/>
      <c r="G31" s="27"/>
      <c r="H31" s="27"/>
      <c r="I31" s="119">
        <f>SUM(I21:I30)</f>
        <v>4937.5</v>
      </c>
      <c r="J31" s="119">
        <f>+I31</f>
        <v>4937.5</v>
      </c>
    </row>
    <row r="32" spans="1:10" ht="19.5" thickTop="1">
      <c r="A32" s="27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8.75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8.75">
      <c r="A34" s="27"/>
      <c r="B34" s="27"/>
      <c r="C34" s="27"/>
      <c r="D34" s="27"/>
      <c r="E34" s="27"/>
      <c r="F34" s="27"/>
      <c r="G34" s="27"/>
      <c r="H34" s="27"/>
      <c r="I34" s="27"/>
      <c r="J34" s="27"/>
    </row>
  </sheetData>
  <printOptions/>
  <pageMargins left="0.79" right="0.79" top="0.98" bottom="0.98" header="0.49" footer="0.49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7" sqref="D27"/>
    </sheetView>
  </sheetViews>
  <sheetFormatPr defaultColWidth="12" defaultRowHeight="12.75"/>
  <sheetData/>
  <printOptions/>
  <pageMargins left="0.79" right="0.79" top="0.98" bottom="0.98" header="0.49" footer="0.49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Maher</dc:creator>
  <cp:keywords/>
  <dc:description/>
  <cp:lastModifiedBy>Michel Maher</cp:lastModifiedBy>
  <dcterms:created xsi:type="dcterms:W3CDTF">2004-12-22T06:24:41Z</dcterms:created>
  <dcterms:modified xsi:type="dcterms:W3CDTF">2005-03-31T19:10:04Z</dcterms:modified>
  <cp:category/>
  <cp:version/>
  <cp:contentType/>
  <cp:contentStatus/>
</cp:coreProperties>
</file>